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842BBE0E-5BBB-428A-AA8A-5533428FE513}" xr6:coauthVersionLast="37" xr6:coauthVersionMax="37" xr10:uidLastSave="{00000000-0000-0000-0000-000000000000}"/>
  <bookViews>
    <workbookView xWindow="0" yWindow="0" windowWidth="24000" windowHeight="9525" xr2:uid="{53096773-8078-4356-B70C-6B5B2122BFF8}"/>
  </bookViews>
  <sheets>
    <sheet name="ชัยนาท" sheetId="1" r:id="rId1"/>
  </sheets>
  <definedNames>
    <definedName name="_xlnm.Print_Area" localSheetId="0">ชัยนาท!$A$1:$X$687</definedName>
    <definedName name="_xlnm.Print_Titles" localSheetId="0">ชัยนาท!$1:$6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5" i="1" l="1"/>
  <c r="I672" i="1"/>
  <c r="I671" i="1"/>
  <c r="I668" i="1"/>
  <c r="I662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W651" i="1" s="1"/>
  <c r="X651" i="1" s="1"/>
  <c r="V646" i="1"/>
  <c r="U646" i="1"/>
  <c r="T646" i="1"/>
  <c r="S646" i="1"/>
  <c r="R646" i="1"/>
  <c r="R645" i="1" s="1"/>
  <c r="R644" i="1" s="1"/>
  <c r="Q646" i="1"/>
  <c r="Q645" i="1" s="1"/>
  <c r="Q644" i="1" s="1"/>
  <c r="P646" i="1"/>
  <c r="O646" i="1"/>
  <c r="N646" i="1"/>
  <c r="M646" i="1"/>
  <c r="L646" i="1"/>
  <c r="L645" i="1" s="1"/>
  <c r="L644" i="1" s="1"/>
  <c r="K646" i="1"/>
  <c r="K645" i="1" s="1"/>
  <c r="V645" i="1"/>
  <c r="V644" i="1" s="1"/>
  <c r="U645" i="1"/>
  <c r="T645" i="1"/>
  <c r="T644" i="1" s="1"/>
  <c r="S645" i="1"/>
  <c r="P645" i="1"/>
  <c r="P644" i="1" s="1"/>
  <c r="O645" i="1"/>
  <c r="N645" i="1"/>
  <c r="N644" i="1" s="1"/>
  <c r="M645" i="1"/>
  <c r="J645" i="1"/>
  <c r="J644" i="1" s="1"/>
  <c r="U644" i="1"/>
  <c r="S644" i="1"/>
  <c r="O644" i="1"/>
  <c r="M644" i="1"/>
  <c r="I644" i="1"/>
  <c r="I643" i="1"/>
  <c r="I642" i="1"/>
  <c r="I641" i="1"/>
  <c r="I640" i="1"/>
  <c r="I639" i="1"/>
  <c r="I638" i="1"/>
  <c r="I618" i="1" s="1"/>
  <c r="I637" i="1"/>
  <c r="I636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W625" i="1" s="1"/>
  <c r="X625" i="1" s="1"/>
  <c r="V620" i="1"/>
  <c r="V619" i="1" s="1"/>
  <c r="U620" i="1"/>
  <c r="T620" i="1"/>
  <c r="S620" i="1"/>
  <c r="R620" i="1"/>
  <c r="Q620" i="1"/>
  <c r="Q619" i="1" s="1"/>
  <c r="Q618" i="1" s="1"/>
  <c r="P620" i="1"/>
  <c r="P619" i="1" s="1"/>
  <c r="O620" i="1"/>
  <c r="N620" i="1"/>
  <c r="M620" i="1"/>
  <c r="L620" i="1"/>
  <c r="K620" i="1"/>
  <c r="K619" i="1" s="1"/>
  <c r="U619" i="1"/>
  <c r="U618" i="1" s="1"/>
  <c r="T619" i="1"/>
  <c r="S619" i="1"/>
  <c r="S618" i="1" s="1"/>
  <c r="R619" i="1"/>
  <c r="O619" i="1"/>
  <c r="O618" i="1" s="1"/>
  <c r="N619" i="1"/>
  <c r="M619" i="1"/>
  <c r="M618" i="1" s="1"/>
  <c r="L619" i="1"/>
  <c r="J619" i="1"/>
  <c r="V618" i="1"/>
  <c r="T618" i="1"/>
  <c r="R618" i="1"/>
  <c r="P618" i="1"/>
  <c r="N618" i="1"/>
  <c r="L618" i="1"/>
  <c r="J618" i="1"/>
  <c r="I611" i="1"/>
  <c r="I592" i="1" s="1"/>
  <c r="W610" i="1"/>
  <c r="X610" i="1" s="1"/>
  <c r="V599" i="1"/>
  <c r="U599" i="1"/>
  <c r="T599" i="1"/>
  <c r="S599" i="1"/>
  <c r="R599" i="1"/>
  <c r="Q599" i="1"/>
  <c r="P599" i="1"/>
  <c r="O599" i="1"/>
  <c r="N599" i="1"/>
  <c r="M599" i="1"/>
  <c r="L599" i="1"/>
  <c r="K599" i="1"/>
  <c r="W599" i="1" s="1"/>
  <c r="X599" i="1" s="1"/>
  <c r="V594" i="1"/>
  <c r="V593" i="1" s="1"/>
  <c r="V592" i="1" s="1"/>
  <c r="U594" i="1"/>
  <c r="T594" i="1"/>
  <c r="S594" i="1"/>
  <c r="R594" i="1"/>
  <c r="Q594" i="1"/>
  <c r="Q593" i="1" s="1"/>
  <c r="Q592" i="1" s="1"/>
  <c r="P594" i="1"/>
  <c r="P593" i="1" s="1"/>
  <c r="O594" i="1"/>
  <c r="N594" i="1"/>
  <c r="M594" i="1"/>
  <c r="L594" i="1"/>
  <c r="K594" i="1"/>
  <c r="K593" i="1" s="1"/>
  <c r="U593" i="1"/>
  <c r="U592" i="1" s="1"/>
  <c r="T593" i="1"/>
  <c r="S593" i="1"/>
  <c r="S592" i="1" s="1"/>
  <c r="R593" i="1"/>
  <c r="O593" i="1"/>
  <c r="O592" i="1" s="1"/>
  <c r="N593" i="1"/>
  <c r="M593" i="1"/>
  <c r="M592" i="1" s="1"/>
  <c r="L593" i="1"/>
  <c r="J593" i="1"/>
  <c r="T592" i="1"/>
  <c r="R592" i="1"/>
  <c r="P592" i="1"/>
  <c r="N592" i="1"/>
  <c r="L592" i="1"/>
  <c r="J592" i="1"/>
  <c r="I591" i="1"/>
  <c r="I590" i="1"/>
  <c r="I589" i="1"/>
  <c r="I588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W577" i="1" s="1"/>
  <c r="X577" i="1" s="1"/>
  <c r="V572" i="1"/>
  <c r="V571" i="1" s="1"/>
  <c r="V570" i="1" s="1"/>
  <c r="U572" i="1"/>
  <c r="T572" i="1"/>
  <c r="S572" i="1"/>
  <c r="R572" i="1"/>
  <c r="R571" i="1" s="1"/>
  <c r="R570" i="1" s="1"/>
  <c r="Q572" i="1"/>
  <c r="Q571" i="1" s="1"/>
  <c r="Q570" i="1" s="1"/>
  <c r="P572" i="1"/>
  <c r="P571" i="1" s="1"/>
  <c r="P570" i="1" s="1"/>
  <c r="O572" i="1"/>
  <c r="N572" i="1"/>
  <c r="M572" i="1"/>
  <c r="L572" i="1"/>
  <c r="L571" i="1" s="1"/>
  <c r="L570" i="1" s="1"/>
  <c r="K572" i="1"/>
  <c r="K571" i="1" s="1"/>
  <c r="U571" i="1"/>
  <c r="T571" i="1"/>
  <c r="T570" i="1" s="1"/>
  <c r="S571" i="1"/>
  <c r="O571" i="1"/>
  <c r="N571" i="1"/>
  <c r="N570" i="1" s="1"/>
  <c r="M571" i="1"/>
  <c r="J571" i="1"/>
  <c r="J570" i="1" s="1"/>
  <c r="U570" i="1"/>
  <c r="S570" i="1"/>
  <c r="O570" i="1"/>
  <c r="M570" i="1"/>
  <c r="I570" i="1"/>
  <c r="I567" i="1"/>
  <c r="I566" i="1"/>
  <c r="I545" i="1" s="1"/>
  <c r="V552" i="1"/>
  <c r="U552" i="1"/>
  <c r="T552" i="1"/>
  <c r="S552" i="1"/>
  <c r="R552" i="1"/>
  <c r="Q552" i="1"/>
  <c r="P552" i="1"/>
  <c r="O552" i="1"/>
  <c r="N552" i="1"/>
  <c r="M552" i="1"/>
  <c r="L552" i="1"/>
  <c r="K552" i="1"/>
  <c r="W552" i="1" s="1"/>
  <c r="X552" i="1" s="1"/>
  <c r="V547" i="1"/>
  <c r="V546" i="1" s="1"/>
  <c r="U547" i="1"/>
  <c r="U546" i="1" s="1"/>
  <c r="U545" i="1" s="1"/>
  <c r="T547" i="1"/>
  <c r="S547" i="1"/>
  <c r="R547" i="1"/>
  <c r="Q547" i="1"/>
  <c r="Q546" i="1" s="1"/>
  <c r="Q545" i="1" s="1"/>
  <c r="P547" i="1"/>
  <c r="P546" i="1" s="1"/>
  <c r="O547" i="1"/>
  <c r="O546" i="1" s="1"/>
  <c r="O545" i="1" s="1"/>
  <c r="N547" i="1"/>
  <c r="M547" i="1"/>
  <c r="L547" i="1"/>
  <c r="K547" i="1"/>
  <c r="K546" i="1" s="1"/>
  <c r="T546" i="1"/>
  <c r="S546" i="1"/>
  <c r="S545" i="1" s="1"/>
  <c r="R546" i="1"/>
  <c r="N546" i="1"/>
  <c r="M546" i="1"/>
  <c r="M545" i="1" s="1"/>
  <c r="L546" i="1"/>
  <c r="J546" i="1"/>
  <c r="V545" i="1"/>
  <c r="T545" i="1"/>
  <c r="R545" i="1"/>
  <c r="P545" i="1"/>
  <c r="N545" i="1"/>
  <c r="L545" i="1"/>
  <c r="J545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13" i="1" s="1"/>
  <c r="V520" i="1"/>
  <c r="U520" i="1"/>
  <c r="T520" i="1"/>
  <c r="T514" i="1" s="1"/>
  <c r="S520" i="1"/>
  <c r="R520" i="1"/>
  <c r="R514" i="1" s="1"/>
  <c r="R513" i="1" s="1"/>
  <c r="Q520" i="1"/>
  <c r="P520" i="1"/>
  <c r="O520" i="1"/>
  <c r="N520" i="1"/>
  <c r="N514" i="1" s="1"/>
  <c r="N513" i="1" s="1"/>
  <c r="M520" i="1"/>
  <c r="L520" i="1"/>
  <c r="L514" i="1" s="1"/>
  <c r="L513" i="1" s="1"/>
  <c r="K520" i="1"/>
  <c r="V515" i="1"/>
  <c r="V514" i="1" s="1"/>
  <c r="V513" i="1" s="1"/>
  <c r="T515" i="1"/>
  <c r="S515" i="1"/>
  <c r="S514" i="1" s="1"/>
  <c r="S513" i="1" s="1"/>
  <c r="R515" i="1"/>
  <c r="Q515" i="1"/>
  <c r="N515" i="1"/>
  <c r="M515" i="1"/>
  <c r="L515" i="1"/>
  <c r="K515" i="1"/>
  <c r="U514" i="1"/>
  <c r="U513" i="1" s="1"/>
  <c r="Q514" i="1"/>
  <c r="Q513" i="1" s="1"/>
  <c r="M514" i="1"/>
  <c r="M513" i="1" s="1"/>
  <c r="K514" i="1"/>
  <c r="J514" i="1"/>
  <c r="T513" i="1"/>
  <c r="P513" i="1"/>
  <c r="O513" i="1"/>
  <c r="J513" i="1"/>
  <c r="I510" i="1"/>
  <c r="I509" i="1"/>
  <c r="I508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V489" i="1"/>
  <c r="V488" i="1" s="1"/>
  <c r="V487" i="1" s="1"/>
  <c r="U489" i="1"/>
  <c r="U488" i="1" s="1"/>
  <c r="T489" i="1"/>
  <c r="T488" i="1" s="1"/>
  <c r="T487" i="1" s="1"/>
  <c r="S489" i="1"/>
  <c r="R489" i="1"/>
  <c r="Q489" i="1"/>
  <c r="P489" i="1"/>
  <c r="P488" i="1" s="1"/>
  <c r="P487" i="1" s="1"/>
  <c r="O489" i="1"/>
  <c r="O488" i="1" s="1"/>
  <c r="O487" i="1" s="1"/>
  <c r="N489" i="1"/>
  <c r="N488" i="1" s="1"/>
  <c r="N487" i="1" s="1"/>
  <c r="M489" i="1"/>
  <c r="L489" i="1"/>
  <c r="K489" i="1"/>
  <c r="S488" i="1"/>
  <c r="R488" i="1"/>
  <c r="R487" i="1" s="1"/>
  <c r="Q488" i="1"/>
  <c r="M488" i="1"/>
  <c r="L488" i="1"/>
  <c r="L487" i="1" s="1"/>
  <c r="K488" i="1"/>
  <c r="J488" i="1"/>
  <c r="J487" i="1" s="1"/>
  <c r="U487" i="1"/>
  <c r="S487" i="1"/>
  <c r="Q487" i="1"/>
  <c r="M487" i="1"/>
  <c r="K487" i="1"/>
  <c r="I484" i="1"/>
  <c r="I483" i="1"/>
  <c r="I482" i="1" s="1"/>
  <c r="I481" i="1"/>
  <c r="I480" i="1"/>
  <c r="I479" i="1"/>
  <c r="I447" i="1" s="1"/>
  <c r="I478" i="1"/>
  <c r="I477" i="1"/>
  <c r="I476" i="1"/>
  <c r="I475" i="1"/>
  <c r="I474" i="1"/>
  <c r="I473" i="1"/>
  <c r="I448" i="1" s="1"/>
  <c r="I472" i="1"/>
  <c r="I471" i="1"/>
  <c r="I470" i="1"/>
  <c r="I469" i="1"/>
  <c r="N456" i="1"/>
  <c r="N455" i="1" s="1"/>
  <c r="N449" i="1" s="1"/>
  <c r="N447" i="1" s="1"/>
  <c r="V455" i="1"/>
  <c r="U455" i="1"/>
  <c r="T455" i="1"/>
  <c r="S455" i="1"/>
  <c r="R455" i="1"/>
  <c r="Q455" i="1"/>
  <c r="P455" i="1"/>
  <c r="O455" i="1"/>
  <c r="M455" i="1"/>
  <c r="L455" i="1"/>
  <c r="K455" i="1"/>
  <c r="V450" i="1"/>
  <c r="U450" i="1"/>
  <c r="T450" i="1"/>
  <c r="S450" i="1"/>
  <c r="R450" i="1"/>
  <c r="R449" i="1" s="1"/>
  <c r="R447" i="1" s="1"/>
  <c r="Q450" i="1"/>
  <c r="Q449" i="1" s="1"/>
  <c r="Q447" i="1" s="1"/>
  <c r="P450" i="1"/>
  <c r="O450" i="1"/>
  <c r="N450" i="1"/>
  <c r="M450" i="1"/>
  <c r="M449" i="1" s="1"/>
  <c r="L450" i="1"/>
  <c r="L449" i="1" s="1"/>
  <c r="L447" i="1" s="1"/>
  <c r="K450" i="1"/>
  <c r="K449" i="1" s="1"/>
  <c r="V449" i="1"/>
  <c r="U449" i="1"/>
  <c r="U447" i="1" s="1"/>
  <c r="T449" i="1"/>
  <c r="T447" i="1" s="1"/>
  <c r="P449" i="1"/>
  <c r="O449" i="1"/>
  <c r="O447" i="1" s="1"/>
  <c r="O381" i="1" s="1"/>
  <c r="J449" i="1"/>
  <c r="V447" i="1"/>
  <c r="P447" i="1"/>
  <c r="M447" i="1"/>
  <c r="J447" i="1"/>
  <c r="I444" i="1"/>
  <c r="I443" i="1"/>
  <c r="I420" i="1" s="1"/>
  <c r="I442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W428" i="1" s="1"/>
  <c r="X428" i="1" s="1"/>
  <c r="V423" i="1"/>
  <c r="U423" i="1"/>
  <c r="T423" i="1"/>
  <c r="T422" i="1" s="1"/>
  <c r="S423" i="1"/>
  <c r="S422" i="1" s="1"/>
  <c r="S420" i="1" s="1"/>
  <c r="R423" i="1"/>
  <c r="R422" i="1" s="1"/>
  <c r="R420" i="1" s="1"/>
  <c r="Q423" i="1"/>
  <c r="P423" i="1"/>
  <c r="O423" i="1"/>
  <c r="N423" i="1"/>
  <c r="N422" i="1" s="1"/>
  <c r="M423" i="1"/>
  <c r="M422" i="1" s="1"/>
  <c r="M420" i="1" s="1"/>
  <c r="L423" i="1"/>
  <c r="L422" i="1" s="1"/>
  <c r="L420" i="1" s="1"/>
  <c r="K423" i="1"/>
  <c r="V422" i="1"/>
  <c r="V420" i="1" s="1"/>
  <c r="U422" i="1"/>
  <c r="U420" i="1" s="1"/>
  <c r="Q422" i="1"/>
  <c r="P422" i="1"/>
  <c r="P420" i="1" s="1"/>
  <c r="O422" i="1"/>
  <c r="O420" i="1" s="1"/>
  <c r="K422" i="1"/>
  <c r="W422" i="1" s="1"/>
  <c r="J422" i="1"/>
  <c r="I421" i="1"/>
  <c r="T420" i="1"/>
  <c r="Q420" i="1"/>
  <c r="N420" i="1"/>
  <c r="K420" i="1"/>
  <c r="I417" i="1"/>
  <c r="I415" i="1" s="1"/>
  <c r="I416" i="1"/>
  <c r="I413" i="1"/>
  <c r="I412" i="1"/>
  <c r="I411" i="1"/>
  <c r="I410" i="1"/>
  <c r="I408" i="1" s="1"/>
  <c r="I384" i="1" s="1"/>
  <c r="I409" i="1"/>
  <c r="I407" i="1" s="1"/>
  <c r="I383" i="1" s="1"/>
  <c r="I405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W391" i="1" s="1"/>
  <c r="X391" i="1" s="1"/>
  <c r="V386" i="1"/>
  <c r="V385" i="1" s="1"/>
  <c r="V383" i="1" s="1"/>
  <c r="U386" i="1"/>
  <c r="U385" i="1" s="1"/>
  <c r="U383" i="1" s="1"/>
  <c r="T386" i="1"/>
  <c r="S386" i="1"/>
  <c r="R386" i="1"/>
  <c r="Q386" i="1"/>
  <c r="Q385" i="1" s="1"/>
  <c r="P386" i="1"/>
  <c r="P385" i="1" s="1"/>
  <c r="P383" i="1" s="1"/>
  <c r="O386" i="1"/>
  <c r="O385" i="1" s="1"/>
  <c r="O383" i="1" s="1"/>
  <c r="N386" i="1"/>
  <c r="M386" i="1"/>
  <c r="L386" i="1"/>
  <c r="K386" i="1"/>
  <c r="K385" i="1" s="1"/>
  <c r="T385" i="1"/>
  <c r="S385" i="1"/>
  <c r="S383" i="1" s="1"/>
  <c r="R385" i="1"/>
  <c r="R383" i="1" s="1"/>
  <c r="N385" i="1"/>
  <c r="M385" i="1"/>
  <c r="M383" i="1" s="1"/>
  <c r="L385" i="1"/>
  <c r="L383" i="1" s="1"/>
  <c r="J385" i="1"/>
  <c r="T383" i="1"/>
  <c r="Q383" i="1"/>
  <c r="N383" i="1"/>
  <c r="K383" i="1"/>
  <c r="J383" i="1"/>
  <c r="I379" i="1"/>
  <c r="I377" i="1"/>
  <c r="I375" i="1"/>
  <c r="I352" i="1" s="1"/>
  <c r="I374" i="1"/>
  <c r="X370" i="1"/>
  <c r="W370" i="1"/>
  <c r="V359" i="1"/>
  <c r="U359" i="1"/>
  <c r="T359" i="1"/>
  <c r="S359" i="1"/>
  <c r="R359" i="1"/>
  <c r="Q359" i="1"/>
  <c r="Q353" i="1" s="1"/>
  <c r="Q352" i="1" s="1"/>
  <c r="P359" i="1"/>
  <c r="O359" i="1"/>
  <c r="N359" i="1"/>
  <c r="M359" i="1"/>
  <c r="L359" i="1"/>
  <c r="K359" i="1"/>
  <c r="V354" i="1"/>
  <c r="U354" i="1"/>
  <c r="T354" i="1"/>
  <c r="T353" i="1" s="1"/>
  <c r="T352" i="1" s="1"/>
  <c r="T351" i="1" s="1"/>
  <c r="S354" i="1"/>
  <c r="S353" i="1" s="1"/>
  <c r="R354" i="1"/>
  <c r="R353" i="1" s="1"/>
  <c r="R352" i="1" s="1"/>
  <c r="R351" i="1" s="1"/>
  <c r="Q354" i="1"/>
  <c r="P354" i="1"/>
  <c r="O354" i="1"/>
  <c r="N354" i="1"/>
  <c r="N353" i="1" s="1"/>
  <c r="N352" i="1" s="1"/>
  <c r="N351" i="1" s="1"/>
  <c r="M354" i="1"/>
  <c r="M353" i="1" s="1"/>
  <c r="M352" i="1" s="1"/>
  <c r="M351" i="1" s="1"/>
  <c r="L354" i="1"/>
  <c r="L353" i="1" s="1"/>
  <c r="L352" i="1" s="1"/>
  <c r="L351" i="1" s="1"/>
  <c r="K354" i="1"/>
  <c r="W354" i="1" s="1"/>
  <c r="X354" i="1" s="1"/>
  <c r="V353" i="1"/>
  <c r="V352" i="1" s="1"/>
  <c r="V351" i="1" s="1"/>
  <c r="U353" i="1"/>
  <c r="P353" i="1"/>
  <c r="P352" i="1" s="1"/>
  <c r="P351" i="1" s="1"/>
  <c r="O353" i="1"/>
  <c r="J353" i="1"/>
  <c r="U352" i="1"/>
  <c r="S352" i="1"/>
  <c r="S351" i="1" s="1"/>
  <c r="O352" i="1"/>
  <c r="U351" i="1"/>
  <c r="Q351" i="1"/>
  <c r="O351" i="1"/>
  <c r="I348" i="1"/>
  <c r="W345" i="1"/>
  <c r="X345" i="1" s="1"/>
  <c r="J339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V329" i="1"/>
  <c r="V328" i="1" s="1"/>
  <c r="V327" i="1" s="1"/>
  <c r="U329" i="1"/>
  <c r="T329" i="1"/>
  <c r="S329" i="1"/>
  <c r="R329" i="1"/>
  <c r="R328" i="1" s="1"/>
  <c r="R327" i="1" s="1"/>
  <c r="Q329" i="1"/>
  <c r="Q328" i="1" s="1"/>
  <c r="P329" i="1"/>
  <c r="P328" i="1" s="1"/>
  <c r="P327" i="1" s="1"/>
  <c r="P301" i="1" s="1"/>
  <c r="O329" i="1"/>
  <c r="N329" i="1"/>
  <c r="M329" i="1"/>
  <c r="L329" i="1"/>
  <c r="L328" i="1" s="1"/>
  <c r="L327" i="1" s="1"/>
  <c r="K329" i="1"/>
  <c r="K328" i="1" s="1"/>
  <c r="U328" i="1"/>
  <c r="T328" i="1"/>
  <c r="T327" i="1" s="1"/>
  <c r="S328" i="1"/>
  <c r="O328" i="1"/>
  <c r="N328" i="1"/>
  <c r="N327" i="1" s="1"/>
  <c r="N301" i="1" s="1"/>
  <c r="M328" i="1"/>
  <c r="J328" i="1"/>
  <c r="J327" i="1" s="1"/>
  <c r="U327" i="1"/>
  <c r="S327" i="1"/>
  <c r="Q327" i="1"/>
  <c r="O327" i="1"/>
  <c r="M327" i="1"/>
  <c r="I327" i="1"/>
  <c r="I324" i="1"/>
  <c r="I323" i="1"/>
  <c r="I302" i="1" s="1"/>
  <c r="W320" i="1"/>
  <c r="X320" i="1" s="1"/>
  <c r="V309" i="1"/>
  <c r="U309" i="1"/>
  <c r="T309" i="1"/>
  <c r="S309" i="1"/>
  <c r="R309" i="1"/>
  <c r="Q309" i="1"/>
  <c r="P309" i="1"/>
  <c r="O309" i="1"/>
  <c r="N309" i="1"/>
  <c r="M309" i="1"/>
  <c r="L309" i="1"/>
  <c r="K309" i="1"/>
  <c r="W309" i="1" s="1"/>
  <c r="X309" i="1" s="1"/>
  <c r="V304" i="1"/>
  <c r="U304" i="1"/>
  <c r="T304" i="1"/>
  <c r="S304" i="1"/>
  <c r="R304" i="1"/>
  <c r="R303" i="1" s="1"/>
  <c r="Q304" i="1"/>
  <c r="Q303" i="1" s="1"/>
  <c r="Q302" i="1" s="1"/>
  <c r="P304" i="1"/>
  <c r="O304" i="1"/>
  <c r="N304" i="1"/>
  <c r="M304" i="1"/>
  <c r="M303" i="1" s="1"/>
  <c r="M302" i="1" s="1"/>
  <c r="M301" i="1" s="1"/>
  <c r="L304" i="1"/>
  <c r="L303" i="1" s="1"/>
  <c r="L302" i="1" s="1"/>
  <c r="L301" i="1" s="1"/>
  <c r="K304" i="1"/>
  <c r="K303" i="1" s="1"/>
  <c r="V303" i="1"/>
  <c r="U303" i="1"/>
  <c r="U302" i="1" s="1"/>
  <c r="U301" i="1" s="1"/>
  <c r="T303" i="1"/>
  <c r="S303" i="1"/>
  <c r="S302" i="1" s="1"/>
  <c r="S301" i="1" s="1"/>
  <c r="P303" i="1"/>
  <c r="O303" i="1"/>
  <c r="O302" i="1" s="1"/>
  <c r="O301" i="1" s="1"/>
  <c r="N303" i="1"/>
  <c r="J303" i="1"/>
  <c r="V302" i="1"/>
  <c r="V301" i="1" s="1"/>
  <c r="T302" i="1"/>
  <c r="R302" i="1"/>
  <c r="R301" i="1" s="1"/>
  <c r="P302" i="1"/>
  <c r="N302" i="1"/>
  <c r="J302" i="1"/>
  <c r="T301" i="1"/>
  <c r="I298" i="1"/>
  <c r="X295" i="1"/>
  <c r="W295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W284" i="1" s="1"/>
  <c r="X284" i="1" s="1"/>
  <c r="V279" i="1"/>
  <c r="U279" i="1"/>
  <c r="T279" i="1"/>
  <c r="T278" i="1" s="1"/>
  <c r="T277" i="1" s="1"/>
  <c r="S279" i="1"/>
  <c r="R279" i="1"/>
  <c r="R278" i="1" s="1"/>
  <c r="R277" i="1" s="1"/>
  <c r="Q279" i="1"/>
  <c r="P279" i="1"/>
  <c r="O279" i="1"/>
  <c r="N279" i="1"/>
  <c r="N278" i="1" s="1"/>
  <c r="N277" i="1" s="1"/>
  <c r="N249" i="1" s="1"/>
  <c r="M279" i="1"/>
  <c r="L279" i="1"/>
  <c r="L278" i="1" s="1"/>
  <c r="L277" i="1" s="1"/>
  <c r="K279" i="1"/>
  <c r="V278" i="1"/>
  <c r="V277" i="1" s="1"/>
  <c r="U278" i="1"/>
  <c r="S278" i="1"/>
  <c r="Q278" i="1"/>
  <c r="P278" i="1"/>
  <c r="P277" i="1" s="1"/>
  <c r="O278" i="1"/>
  <c r="M278" i="1"/>
  <c r="K278" i="1"/>
  <c r="J278" i="1"/>
  <c r="J277" i="1" s="1"/>
  <c r="U277" i="1"/>
  <c r="S277" i="1"/>
  <c r="Q277" i="1"/>
  <c r="O277" i="1"/>
  <c r="M277" i="1"/>
  <c r="K277" i="1"/>
  <c r="W277" i="1" s="1"/>
  <c r="I277" i="1"/>
  <c r="I274" i="1"/>
  <c r="I273" i="1"/>
  <c r="I272" i="1"/>
  <c r="I271" i="1"/>
  <c r="W268" i="1"/>
  <c r="X268" i="1" s="1"/>
  <c r="V257" i="1"/>
  <c r="U257" i="1"/>
  <c r="T257" i="1"/>
  <c r="S257" i="1"/>
  <c r="R257" i="1"/>
  <c r="Q257" i="1"/>
  <c r="P257" i="1"/>
  <c r="O257" i="1"/>
  <c r="N257" i="1"/>
  <c r="M257" i="1"/>
  <c r="L257" i="1"/>
  <c r="K257" i="1"/>
  <c r="W257" i="1" s="1"/>
  <c r="X257" i="1" s="1"/>
  <c r="V252" i="1"/>
  <c r="U252" i="1"/>
  <c r="T252" i="1"/>
  <c r="S252" i="1"/>
  <c r="S251" i="1" s="1"/>
  <c r="S250" i="1" s="1"/>
  <c r="S249" i="1" s="1"/>
  <c r="R252" i="1"/>
  <c r="Q252" i="1"/>
  <c r="Q251" i="1" s="1"/>
  <c r="Q250" i="1" s="1"/>
  <c r="Q249" i="1" s="1"/>
  <c r="P252" i="1"/>
  <c r="O252" i="1"/>
  <c r="N252" i="1"/>
  <c r="M252" i="1"/>
  <c r="M251" i="1" s="1"/>
  <c r="M250" i="1" s="1"/>
  <c r="M249" i="1" s="1"/>
  <c r="L252" i="1"/>
  <c r="K252" i="1"/>
  <c r="K251" i="1" s="1"/>
  <c r="V251" i="1"/>
  <c r="U251" i="1"/>
  <c r="U250" i="1" s="1"/>
  <c r="T251" i="1"/>
  <c r="R251" i="1"/>
  <c r="P251" i="1"/>
  <c r="O251" i="1"/>
  <c r="O250" i="1" s="1"/>
  <c r="O249" i="1" s="1"/>
  <c r="N251" i="1"/>
  <c r="L251" i="1"/>
  <c r="J251" i="1"/>
  <c r="V250" i="1"/>
  <c r="V249" i="1" s="1"/>
  <c r="T250" i="1"/>
  <c r="T249" i="1" s="1"/>
  <c r="R250" i="1"/>
  <c r="R249" i="1" s="1"/>
  <c r="P250" i="1"/>
  <c r="N250" i="1"/>
  <c r="L250" i="1"/>
  <c r="J250" i="1"/>
  <c r="J249" i="1" s="1"/>
  <c r="I250" i="1"/>
  <c r="P249" i="1"/>
  <c r="L249" i="1"/>
  <c r="I243" i="1"/>
  <c r="I240" i="1"/>
  <c r="I238" i="1" s="1"/>
  <c r="X236" i="1"/>
  <c r="W236" i="1"/>
  <c r="V225" i="1"/>
  <c r="V224" i="1" s="1"/>
  <c r="V223" i="1" s="1"/>
  <c r="U225" i="1"/>
  <c r="T225" i="1"/>
  <c r="S225" i="1"/>
  <c r="R225" i="1"/>
  <c r="Q225" i="1"/>
  <c r="P225" i="1"/>
  <c r="P224" i="1" s="1"/>
  <c r="P223" i="1" s="1"/>
  <c r="O225" i="1"/>
  <c r="N225" i="1"/>
  <c r="M225" i="1"/>
  <c r="L225" i="1"/>
  <c r="K225" i="1"/>
  <c r="W225" i="1" s="1"/>
  <c r="X225" i="1" s="1"/>
  <c r="U224" i="1"/>
  <c r="T224" i="1"/>
  <c r="T223" i="1" s="1"/>
  <c r="S224" i="1"/>
  <c r="R224" i="1"/>
  <c r="R223" i="1" s="1"/>
  <c r="Q224" i="1"/>
  <c r="O224" i="1"/>
  <c r="N224" i="1"/>
  <c r="N223" i="1" s="1"/>
  <c r="M224" i="1"/>
  <c r="L224" i="1"/>
  <c r="L223" i="1" s="1"/>
  <c r="K224" i="1"/>
  <c r="J224" i="1"/>
  <c r="J223" i="1" s="1"/>
  <c r="U223" i="1"/>
  <c r="S223" i="1"/>
  <c r="Q223" i="1"/>
  <c r="O223" i="1"/>
  <c r="M223" i="1"/>
  <c r="K223" i="1"/>
  <c r="W223" i="1" s="1"/>
  <c r="I223" i="1"/>
  <c r="I220" i="1"/>
  <c r="I219" i="1"/>
  <c r="I217" i="1"/>
  <c r="V204" i="1"/>
  <c r="U204" i="1"/>
  <c r="T204" i="1"/>
  <c r="S204" i="1"/>
  <c r="R204" i="1"/>
  <c r="R203" i="1" s="1"/>
  <c r="R202" i="1" s="1"/>
  <c r="Q204" i="1"/>
  <c r="P204" i="1"/>
  <c r="O204" i="1"/>
  <c r="N204" i="1"/>
  <c r="M204" i="1"/>
  <c r="L204" i="1"/>
  <c r="L203" i="1" s="1"/>
  <c r="L202" i="1" s="1"/>
  <c r="K204" i="1"/>
  <c r="V203" i="1"/>
  <c r="V202" i="1" s="1"/>
  <c r="U203" i="1"/>
  <c r="T203" i="1"/>
  <c r="T202" i="1" s="1"/>
  <c r="S203" i="1"/>
  <c r="Q203" i="1"/>
  <c r="P203" i="1"/>
  <c r="P202" i="1" s="1"/>
  <c r="O203" i="1"/>
  <c r="N203" i="1"/>
  <c r="N202" i="1" s="1"/>
  <c r="M203" i="1"/>
  <c r="K203" i="1"/>
  <c r="J203" i="1"/>
  <c r="J202" i="1" s="1"/>
  <c r="U202" i="1"/>
  <c r="S202" i="1"/>
  <c r="Q202" i="1"/>
  <c r="O202" i="1"/>
  <c r="M202" i="1"/>
  <c r="K202" i="1"/>
  <c r="I202" i="1"/>
  <c r="I199" i="1"/>
  <c r="I198" i="1"/>
  <c r="I197" i="1"/>
  <c r="V183" i="1"/>
  <c r="V182" i="1" s="1"/>
  <c r="V181" i="1" s="1"/>
  <c r="U183" i="1"/>
  <c r="T183" i="1"/>
  <c r="S183" i="1"/>
  <c r="R183" i="1"/>
  <c r="Q183" i="1"/>
  <c r="Q182" i="1" s="1"/>
  <c r="Q181" i="1" s="1"/>
  <c r="P183" i="1"/>
  <c r="P182" i="1" s="1"/>
  <c r="P181" i="1" s="1"/>
  <c r="O183" i="1"/>
  <c r="N183" i="1"/>
  <c r="M183" i="1"/>
  <c r="L183" i="1"/>
  <c r="K183" i="1"/>
  <c r="U182" i="1"/>
  <c r="T182" i="1"/>
  <c r="T181" i="1" s="1"/>
  <c r="S182" i="1"/>
  <c r="S181" i="1" s="1"/>
  <c r="R182" i="1"/>
  <c r="R181" i="1" s="1"/>
  <c r="R124" i="1" s="1"/>
  <c r="R118" i="1" s="1"/>
  <c r="R116" i="1" s="1"/>
  <c r="R115" i="1" s="1"/>
  <c r="O182" i="1"/>
  <c r="N182" i="1"/>
  <c r="N181" i="1" s="1"/>
  <c r="M182" i="1"/>
  <c r="M181" i="1" s="1"/>
  <c r="L182" i="1"/>
  <c r="L181" i="1" s="1"/>
  <c r="J182" i="1"/>
  <c r="U181" i="1"/>
  <c r="O181" i="1"/>
  <c r="J181" i="1"/>
  <c r="I181" i="1"/>
  <c r="I178" i="1"/>
  <c r="I177" i="1"/>
  <c r="V164" i="1"/>
  <c r="V163" i="1" s="1"/>
  <c r="V162" i="1" s="1"/>
  <c r="U164" i="1"/>
  <c r="U163" i="1" s="1"/>
  <c r="U162" i="1" s="1"/>
  <c r="T164" i="1"/>
  <c r="S164" i="1"/>
  <c r="R164" i="1"/>
  <c r="Q164" i="1"/>
  <c r="P164" i="1"/>
  <c r="P163" i="1" s="1"/>
  <c r="P162" i="1" s="1"/>
  <c r="O164" i="1"/>
  <c r="O163" i="1" s="1"/>
  <c r="O162" i="1" s="1"/>
  <c r="N164" i="1"/>
  <c r="M164" i="1"/>
  <c r="L164" i="1"/>
  <c r="K164" i="1"/>
  <c r="W164" i="1" s="1"/>
  <c r="X164" i="1" s="1"/>
  <c r="W163" i="1"/>
  <c r="X163" i="1" s="1"/>
  <c r="T163" i="1"/>
  <c r="S163" i="1"/>
  <c r="S162" i="1" s="1"/>
  <c r="R163" i="1"/>
  <c r="R162" i="1" s="1"/>
  <c r="Q163" i="1"/>
  <c r="Q162" i="1" s="1"/>
  <c r="N163" i="1"/>
  <c r="M163" i="1"/>
  <c r="M162" i="1" s="1"/>
  <c r="L163" i="1"/>
  <c r="L162" i="1" s="1"/>
  <c r="K163" i="1"/>
  <c r="K162" i="1" s="1"/>
  <c r="J163" i="1"/>
  <c r="T162" i="1"/>
  <c r="N162" i="1"/>
  <c r="J162" i="1"/>
  <c r="I162" i="1"/>
  <c r="I159" i="1"/>
  <c r="I144" i="1" s="1"/>
  <c r="V146" i="1"/>
  <c r="U146" i="1"/>
  <c r="T146" i="1"/>
  <c r="T145" i="1" s="1"/>
  <c r="T144" i="1" s="1"/>
  <c r="S146" i="1"/>
  <c r="S145" i="1" s="1"/>
  <c r="S144" i="1" s="1"/>
  <c r="R146" i="1"/>
  <c r="Q146" i="1"/>
  <c r="P146" i="1"/>
  <c r="O146" i="1"/>
  <c r="N146" i="1"/>
  <c r="N145" i="1" s="1"/>
  <c r="N144" i="1" s="1"/>
  <c r="M146" i="1"/>
  <c r="M145" i="1" s="1"/>
  <c r="M144" i="1" s="1"/>
  <c r="L146" i="1"/>
  <c r="K146" i="1"/>
  <c r="V145" i="1"/>
  <c r="V144" i="1" s="1"/>
  <c r="U145" i="1"/>
  <c r="U144" i="1" s="1"/>
  <c r="R145" i="1"/>
  <c r="Q145" i="1"/>
  <c r="Q144" i="1" s="1"/>
  <c r="P145" i="1"/>
  <c r="P144" i="1" s="1"/>
  <c r="O145" i="1"/>
  <c r="O144" i="1" s="1"/>
  <c r="L145" i="1"/>
  <c r="K145" i="1"/>
  <c r="K144" i="1" s="1"/>
  <c r="J145" i="1"/>
  <c r="J144" i="1" s="1"/>
  <c r="R144" i="1"/>
  <c r="L144" i="1"/>
  <c r="I141" i="1"/>
  <c r="I126" i="1" s="1"/>
  <c r="V128" i="1"/>
  <c r="U128" i="1"/>
  <c r="T128" i="1"/>
  <c r="S128" i="1"/>
  <c r="R128" i="1"/>
  <c r="Q128" i="1"/>
  <c r="Q127" i="1" s="1"/>
  <c r="P128" i="1"/>
  <c r="O128" i="1"/>
  <c r="N128" i="1"/>
  <c r="M128" i="1"/>
  <c r="V127" i="1"/>
  <c r="U127" i="1"/>
  <c r="T127" i="1"/>
  <c r="S127" i="1"/>
  <c r="R127" i="1"/>
  <c r="R126" i="1" s="1"/>
  <c r="P127" i="1"/>
  <c r="O127" i="1"/>
  <c r="N127" i="1"/>
  <c r="M127" i="1"/>
  <c r="M126" i="1" s="1"/>
  <c r="L127" i="1"/>
  <c r="J127" i="1"/>
  <c r="V126" i="1"/>
  <c r="U126" i="1"/>
  <c r="T126" i="1"/>
  <c r="S126" i="1"/>
  <c r="P126" i="1"/>
  <c r="O126" i="1"/>
  <c r="O124" i="1" s="1"/>
  <c r="L126" i="1"/>
  <c r="K126" i="1"/>
  <c r="X125" i="1"/>
  <c r="W125" i="1"/>
  <c r="L124" i="1"/>
  <c r="L118" i="1" s="1"/>
  <c r="L116" i="1" s="1"/>
  <c r="L115" i="1" s="1"/>
  <c r="J124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W119" i="1" s="1"/>
  <c r="X119" i="1" s="1"/>
  <c r="J118" i="1"/>
  <c r="J116" i="1"/>
  <c r="I116" i="1"/>
  <c r="I110" i="1"/>
  <c r="I111" i="1" s="1"/>
  <c r="W107" i="1"/>
  <c r="X107" i="1" s="1"/>
  <c r="V96" i="1"/>
  <c r="U96" i="1"/>
  <c r="T96" i="1"/>
  <c r="T90" i="1" s="1"/>
  <c r="T89" i="1" s="1"/>
  <c r="T88" i="1" s="1"/>
  <c r="S96" i="1"/>
  <c r="S90" i="1" s="1"/>
  <c r="S89" i="1" s="1"/>
  <c r="S88" i="1" s="1"/>
  <c r="R96" i="1"/>
  <c r="Q96" i="1"/>
  <c r="P96" i="1"/>
  <c r="O96" i="1"/>
  <c r="N96" i="1"/>
  <c r="N90" i="1" s="1"/>
  <c r="M96" i="1"/>
  <c r="M90" i="1" s="1"/>
  <c r="M89" i="1" s="1"/>
  <c r="M88" i="1" s="1"/>
  <c r="L96" i="1"/>
  <c r="K96" i="1"/>
  <c r="W96" i="1" s="1"/>
  <c r="X96" i="1" s="1"/>
  <c r="V91" i="1"/>
  <c r="V90" i="1" s="1"/>
  <c r="V89" i="1" s="1"/>
  <c r="V88" i="1" s="1"/>
  <c r="U91" i="1"/>
  <c r="U90" i="1" s="1"/>
  <c r="U89" i="1" s="1"/>
  <c r="U88" i="1" s="1"/>
  <c r="T91" i="1"/>
  <c r="S91" i="1"/>
  <c r="R91" i="1"/>
  <c r="Q91" i="1"/>
  <c r="P91" i="1"/>
  <c r="P90" i="1" s="1"/>
  <c r="P89" i="1" s="1"/>
  <c r="P88" i="1" s="1"/>
  <c r="O91" i="1"/>
  <c r="O90" i="1" s="1"/>
  <c r="O89" i="1" s="1"/>
  <c r="O88" i="1" s="1"/>
  <c r="N91" i="1"/>
  <c r="M91" i="1"/>
  <c r="L91" i="1"/>
  <c r="K91" i="1"/>
  <c r="W91" i="1" s="1"/>
  <c r="X91" i="1" s="1"/>
  <c r="R90" i="1"/>
  <c r="R89" i="1" s="1"/>
  <c r="Q90" i="1"/>
  <c r="Q89" i="1" s="1"/>
  <c r="Q88" i="1" s="1"/>
  <c r="L90" i="1"/>
  <c r="L89" i="1" s="1"/>
  <c r="L88" i="1" s="1"/>
  <c r="K90" i="1"/>
  <c r="K89" i="1" s="1"/>
  <c r="J90" i="1"/>
  <c r="N89" i="1"/>
  <c r="N88" i="1" s="1"/>
  <c r="J89" i="1"/>
  <c r="I89" i="1"/>
  <c r="R88" i="1"/>
  <c r="I85" i="1"/>
  <c r="I84" i="1"/>
  <c r="W80" i="1"/>
  <c r="X80" i="1" s="1"/>
  <c r="V69" i="1"/>
  <c r="U69" i="1"/>
  <c r="T69" i="1"/>
  <c r="S69" i="1"/>
  <c r="R69" i="1"/>
  <c r="Q69" i="1"/>
  <c r="P69" i="1"/>
  <c r="O69" i="1"/>
  <c r="N69" i="1"/>
  <c r="M69" i="1"/>
  <c r="L69" i="1"/>
  <c r="K69" i="1"/>
  <c r="W69" i="1" s="1"/>
  <c r="X69" i="1" s="1"/>
  <c r="V64" i="1"/>
  <c r="U64" i="1"/>
  <c r="T64" i="1"/>
  <c r="T63" i="1" s="1"/>
  <c r="T61" i="1" s="1"/>
  <c r="T60" i="1" s="1"/>
  <c r="S64" i="1"/>
  <c r="S63" i="1" s="1"/>
  <c r="S61" i="1" s="1"/>
  <c r="S60" i="1" s="1"/>
  <c r="R64" i="1"/>
  <c r="Q64" i="1"/>
  <c r="P64" i="1"/>
  <c r="O64" i="1"/>
  <c r="N64" i="1"/>
  <c r="N63" i="1" s="1"/>
  <c r="N61" i="1" s="1"/>
  <c r="N60" i="1" s="1"/>
  <c r="M64" i="1"/>
  <c r="M63" i="1" s="1"/>
  <c r="M61" i="1" s="1"/>
  <c r="M60" i="1" s="1"/>
  <c r="L64" i="1"/>
  <c r="K64" i="1"/>
  <c r="V63" i="1"/>
  <c r="V61" i="1" s="1"/>
  <c r="V60" i="1" s="1"/>
  <c r="U63" i="1"/>
  <c r="U61" i="1" s="1"/>
  <c r="U60" i="1" s="1"/>
  <c r="R63" i="1"/>
  <c r="Q63" i="1"/>
  <c r="Q61" i="1" s="1"/>
  <c r="Q60" i="1" s="1"/>
  <c r="P63" i="1"/>
  <c r="P61" i="1" s="1"/>
  <c r="O63" i="1"/>
  <c r="O61" i="1" s="1"/>
  <c r="O60" i="1" s="1"/>
  <c r="L63" i="1"/>
  <c r="K63" i="1"/>
  <c r="K61" i="1" s="1"/>
  <c r="I62" i="1"/>
  <c r="R61" i="1"/>
  <c r="R60" i="1" s="1"/>
  <c r="L61" i="1"/>
  <c r="L60" i="1" s="1"/>
  <c r="J61" i="1"/>
  <c r="I61" i="1"/>
  <c r="P60" i="1"/>
  <c r="J60" i="1"/>
  <c r="I56" i="1"/>
  <c r="I55" i="1"/>
  <c r="I54" i="1"/>
  <c r="I53" i="1"/>
  <c r="I52" i="1"/>
  <c r="I50" i="1" s="1"/>
  <c r="I28" i="1" s="1"/>
  <c r="I51" i="1"/>
  <c r="I49" i="1" s="1"/>
  <c r="I27" i="1" s="1"/>
  <c r="W46" i="1"/>
  <c r="X46" i="1" s="1"/>
  <c r="V35" i="1"/>
  <c r="U35" i="1"/>
  <c r="T35" i="1"/>
  <c r="S35" i="1"/>
  <c r="R35" i="1"/>
  <c r="Q35" i="1"/>
  <c r="Q29" i="1" s="1"/>
  <c r="Q27" i="1" s="1"/>
  <c r="Q26" i="1" s="1"/>
  <c r="P35" i="1"/>
  <c r="O35" i="1"/>
  <c r="N35" i="1"/>
  <c r="M35" i="1"/>
  <c r="L35" i="1"/>
  <c r="K35" i="1"/>
  <c r="K29" i="1" s="1"/>
  <c r="V30" i="1"/>
  <c r="U30" i="1"/>
  <c r="T30" i="1"/>
  <c r="S30" i="1"/>
  <c r="S29" i="1" s="1"/>
  <c r="S27" i="1" s="1"/>
  <c r="S26" i="1" s="1"/>
  <c r="R30" i="1"/>
  <c r="Q30" i="1"/>
  <c r="P30" i="1"/>
  <c r="O30" i="1"/>
  <c r="N30" i="1"/>
  <c r="M30" i="1"/>
  <c r="M29" i="1" s="1"/>
  <c r="M27" i="1" s="1"/>
  <c r="M26" i="1" s="1"/>
  <c r="L30" i="1"/>
  <c r="K30" i="1"/>
  <c r="W30" i="1" s="1"/>
  <c r="X30" i="1" s="1"/>
  <c r="V29" i="1"/>
  <c r="U29" i="1"/>
  <c r="U27" i="1" s="1"/>
  <c r="U26" i="1" s="1"/>
  <c r="T29" i="1"/>
  <c r="R29" i="1"/>
  <c r="P29" i="1"/>
  <c r="O29" i="1"/>
  <c r="O27" i="1" s="1"/>
  <c r="O26" i="1" s="1"/>
  <c r="N29" i="1"/>
  <c r="L29" i="1"/>
  <c r="V27" i="1"/>
  <c r="T27" i="1"/>
  <c r="R27" i="1"/>
  <c r="R26" i="1" s="1"/>
  <c r="P27" i="1"/>
  <c r="N27" i="1"/>
  <c r="N26" i="1" s="1"/>
  <c r="L27" i="1"/>
  <c r="L26" i="1" s="1"/>
  <c r="J27" i="1"/>
  <c r="V26" i="1"/>
  <c r="T26" i="1"/>
  <c r="P26" i="1"/>
  <c r="J26" i="1"/>
  <c r="W24" i="1"/>
  <c r="X24" i="1" s="1"/>
  <c r="V15" i="1"/>
  <c r="V14" i="1" s="1"/>
  <c r="U15" i="1"/>
  <c r="U14" i="1" s="1"/>
  <c r="T15" i="1"/>
  <c r="T14" i="1" s="1"/>
  <c r="S15" i="1"/>
  <c r="R15" i="1"/>
  <c r="Q15" i="1"/>
  <c r="P15" i="1"/>
  <c r="P14" i="1" s="1"/>
  <c r="O15" i="1"/>
  <c r="O14" i="1" s="1"/>
  <c r="N15" i="1"/>
  <c r="M15" i="1"/>
  <c r="L15" i="1"/>
  <c r="K15" i="1"/>
  <c r="S14" i="1"/>
  <c r="R14" i="1"/>
  <c r="Q14" i="1"/>
  <c r="N14" i="1"/>
  <c r="M14" i="1"/>
  <c r="L14" i="1"/>
  <c r="K14" i="1"/>
  <c r="W14" i="1" s="1"/>
  <c r="X14" i="1" s="1"/>
  <c r="J14" i="1"/>
  <c r="V11" i="1"/>
  <c r="U11" i="1"/>
  <c r="T11" i="1"/>
  <c r="T10" i="1" s="1"/>
  <c r="T9" i="1" s="1"/>
  <c r="S11" i="1"/>
  <c r="S10" i="1" s="1"/>
  <c r="S9" i="1" s="1"/>
  <c r="R11" i="1"/>
  <c r="Q11" i="1"/>
  <c r="P11" i="1"/>
  <c r="O11" i="1"/>
  <c r="N11" i="1"/>
  <c r="N10" i="1" s="1"/>
  <c r="N9" i="1" s="1"/>
  <c r="M11" i="1"/>
  <c r="M10" i="1" s="1"/>
  <c r="M9" i="1" s="1"/>
  <c r="L11" i="1"/>
  <c r="K11" i="1"/>
  <c r="V10" i="1"/>
  <c r="V9" i="1" s="1"/>
  <c r="U10" i="1"/>
  <c r="U9" i="1" s="1"/>
  <c r="R10" i="1"/>
  <c r="Q10" i="1"/>
  <c r="P10" i="1"/>
  <c r="P9" i="1" s="1"/>
  <c r="O10" i="1"/>
  <c r="O9" i="1" s="1"/>
  <c r="L10" i="1"/>
  <c r="K10" i="1"/>
  <c r="R9" i="1"/>
  <c r="Q9" i="1"/>
  <c r="L9" i="1"/>
  <c r="L7" i="1" s="1"/>
  <c r="K9" i="1"/>
  <c r="J9" i="1"/>
  <c r="O7" i="1" l="1"/>
  <c r="W9" i="1"/>
  <c r="X9" i="1" s="1"/>
  <c r="T7" i="1"/>
  <c r="R7" i="1"/>
  <c r="W10" i="1"/>
  <c r="X10" i="1" s="1"/>
  <c r="Q126" i="1"/>
  <c r="Q124" i="1" s="1"/>
  <c r="Q118" i="1" s="1"/>
  <c r="Q116" i="1" s="1"/>
  <c r="Q115" i="1" s="1"/>
  <c r="W127" i="1"/>
  <c r="X127" i="1" s="1"/>
  <c r="W61" i="1"/>
  <c r="X61" i="1" s="1"/>
  <c r="K60" i="1"/>
  <c r="W60" i="1" s="1"/>
  <c r="V118" i="1"/>
  <c r="V116" i="1" s="1"/>
  <c r="V115" i="1" s="1"/>
  <c r="V7" i="1" s="1"/>
  <c r="K250" i="1"/>
  <c r="W251" i="1"/>
  <c r="W252" i="1"/>
  <c r="X252" i="1" s="1"/>
  <c r="W571" i="1"/>
  <c r="K570" i="1"/>
  <c r="W570" i="1" s="1"/>
  <c r="W645" i="1"/>
  <c r="K644" i="1"/>
  <c r="W644" i="1" s="1"/>
  <c r="K27" i="1"/>
  <c r="W29" i="1"/>
  <c r="X29" i="1" s="1"/>
  <c r="W35" i="1"/>
  <c r="X35" i="1" s="1"/>
  <c r="K88" i="1"/>
  <c r="W88" i="1" s="1"/>
  <c r="W89" i="1"/>
  <c r="W126" i="1"/>
  <c r="U124" i="1"/>
  <c r="U118" i="1" s="1"/>
  <c r="U116" i="1" s="1"/>
  <c r="U115" i="1" s="1"/>
  <c r="U7" i="1" s="1"/>
  <c r="N124" i="1"/>
  <c r="N118" i="1" s="1"/>
  <c r="N116" i="1" s="1"/>
  <c r="N115" i="1" s="1"/>
  <c r="N7" i="1" s="1"/>
  <c r="T124" i="1"/>
  <c r="T118" i="1" s="1"/>
  <c r="T116" i="1" s="1"/>
  <c r="T115" i="1" s="1"/>
  <c r="X327" i="1"/>
  <c r="W128" i="1"/>
  <c r="X128" i="1" s="1"/>
  <c r="X60" i="1"/>
  <c r="X89" i="1"/>
  <c r="J126" i="1"/>
  <c r="X126" i="1" s="1"/>
  <c r="V124" i="1"/>
  <c r="W202" i="1"/>
  <c r="W546" i="1"/>
  <c r="X546" i="1" s="1"/>
  <c r="K545" i="1"/>
  <c r="W545" i="1" s="1"/>
  <c r="X545" i="1" s="1"/>
  <c r="W11" i="1"/>
  <c r="X11" i="1" s="1"/>
  <c r="W15" i="1"/>
  <c r="X15" i="1" s="1"/>
  <c r="W146" i="1"/>
  <c r="X146" i="1" s="1"/>
  <c r="W162" i="1"/>
  <c r="X162" i="1" s="1"/>
  <c r="U381" i="1"/>
  <c r="W144" i="1"/>
  <c r="X144" i="1" s="1"/>
  <c r="W90" i="1"/>
  <c r="X90" i="1" s="1"/>
  <c r="O118" i="1"/>
  <c r="O116" i="1" s="1"/>
  <c r="O115" i="1" s="1"/>
  <c r="S124" i="1"/>
  <c r="S118" i="1" s="1"/>
  <c r="S116" i="1" s="1"/>
  <c r="S115" i="1" s="1"/>
  <c r="S7" i="1" s="1"/>
  <c r="M124" i="1"/>
  <c r="M118" i="1" s="1"/>
  <c r="M116" i="1" s="1"/>
  <c r="M115" i="1" s="1"/>
  <c r="M7" i="1" s="1"/>
  <c r="P124" i="1"/>
  <c r="P118" i="1" s="1"/>
  <c r="P116" i="1" s="1"/>
  <c r="P115" i="1" s="1"/>
  <c r="P7" i="1" s="1"/>
  <c r="M381" i="1"/>
  <c r="W383" i="1"/>
  <c r="W183" i="1"/>
  <c r="X183" i="1" s="1"/>
  <c r="K302" i="1"/>
  <c r="W303" i="1"/>
  <c r="X303" i="1" s="1"/>
  <c r="Q301" i="1"/>
  <c r="Q7" i="1" s="1"/>
  <c r="W328" i="1"/>
  <c r="X328" i="1" s="1"/>
  <c r="W334" i="1"/>
  <c r="X334" i="1" s="1"/>
  <c r="W359" i="1"/>
  <c r="X359" i="1" s="1"/>
  <c r="Q381" i="1"/>
  <c r="X422" i="1"/>
  <c r="J420" i="1"/>
  <c r="X420" i="1" s="1"/>
  <c r="S449" i="1"/>
  <c r="S447" i="1" s="1"/>
  <c r="X514" i="1"/>
  <c r="W63" i="1"/>
  <c r="X63" i="1" s="1"/>
  <c r="W145" i="1"/>
  <c r="X202" i="1"/>
  <c r="J352" i="1"/>
  <c r="R381" i="1"/>
  <c r="W420" i="1"/>
  <c r="W514" i="1"/>
  <c r="K513" i="1"/>
  <c r="W513" i="1" s="1"/>
  <c r="X513" i="1" s="1"/>
  <c r="X145" i="1"/>
  <c r="W203" i="1"/>
  <c r="X203" i="1" s="1"/>
  <c r="U249" i="1"/>
  <c r="X277" i="1"/>
  <c r="J301" i="1"/>
  <c r="S381" i="1"/>
  <c r="N381" i="1"/>
  <c r="W487" i="1"/>
  <c r="X487" i="1"/>
  <c r="W593" i="1"/>
  <c r="X593" i="1" s="1"/>
  <c r="K592" i="1"/>
  <c r="W592" i="1" s="1"/>
  <c r="X592" i="1" s="1"/>
  <c r="X644" i="1"/>
  <c r="J88" i="1"/>
  <c r="J115" i="1"/>
  <c r="W204" i="1"/>
  <c r="X204" i="1" s="1"/>
  <c r="X223" i="1"/>
  <c r="X251" i="1"/>
  <c r="W278" i="1"/>
  <c r="X278" i="1" s="1"/>
  <c r="X383" i="1"/>
  <c r="P381" i="1"/>
  <c r="V381" i="1"/>
  <c r="W488" i="1"/>
  <c r="X488" i="1" s="1"/>
  <c r="W520" i="1"/>
  <c r="X520" i="1" s="1"/>
  <c r="W619" i="1"/>
  <c r="X619" i="1" s="1"/>
  <c r="K618" i="1"/>
  <c r="W618" i="1" s="1"/>
  <c r="X618" i="1" s="1"/>
  <c r="K182" i="1"/>
  <c r="W224" i="1"/>
  <c r="X224" i="1" s="1"/>
  <c r="W279" i="1"/>
  <c r="X279" i="1" s="1"/>
  <c r="K327" i="1"/>
  <c r="W327" i="1" s="1"/>
  <c r="L381" i="1"/>
  <c r="W385" i="1"/>
  <c r="X385" i="1" s="1"/>
  <c r="T381" i="1"/>
  <c r="K447" i="1"/>
  <c r="W455" i="1"/>
  <c r="X455" i="1" s="1"/>
  <c r="I468" i="1"/>
  <c r="W494" i="1"/>
  <c r="X494" i="1" s="1"/>
  <c r="I507" i="1"/>
  <c r="I487" i="1" s="1"/>
  <c r="X570" i="1"/>
  <c r="K353" i="1"/>
  <c r="J381" i="1"/>
  <c r="X571" i="1"/>
  <c r="X645" i="1"/>
  <c r="J7" i="1" l="1"/>
  <c r="X88" i="1"/>
  <c r="W182" i="1"/>
  <c r="X182" i="1" s="1"/>
  <c r="K181" i="1"/>
  <c r="J351" i="1"/>
  <c r="K352" i="1"/>
  <c r="W353" i="1"/>
  <c r="X353" i="1" s="1"/>
  <c r="W27" i="1"/>
  <c r="X27" i="1" s="1"/>
  <c r="K26" i="1"/>
  <c r="W449" i="1"/>
  <c r="X449" i="1" s="1"/>
  <c r="K381" i="1"/>
  <c r="W381" i="1" s="1"/>
  <c r="X381" i="1" s="1"/>
  <c r="W302" i="1"/>
  <c r="X302" i="1" s="1"/>
  <c r="K301" i="1"/>
  <c r="W301" i="1" s="1"/>
  <c r="X301" i="1" s="1"/>
  <c r="K249" i="1"/>
  <c r="W249" i="1" s="1"/>
  <c r="X249" i="1" s="1"/>
  <c r="W250" i="1"/>
  <c r="X250" i="1" s="1"/>
  <c r="W447" i="1"/>
  <c r="X447" i="1" s="1"/>
  <c r="W26" i="1" l="1"/>
  <c r="X26" i="1" s="1"/>
  <c r="W181" i="1"/>
  <c r="X181" i="1" s="1"/>
  <c r="K124" i="1"/>
  <c r="W352" i="1"/>
  <c r="X352" i="1" s="1"/>
  <c r="K351" i="1"/>
  <c r="W351" i="1" s="1"/>
  <c r="X351" i="1" s="1"/>
  <c r="W124" i="1" l="1"/>
  <c r="X124" i="1" s="1"/>
  <c r="K118" i="1"/>
  <c r="K116" i="1" l="1"/>
  <c r="W118" i="1"/>
  <c r="X118" i="1" s="1"/>
  <c r="K115" i="1" l="1"/>
  <c r="W116" i="1"/>
  <c r="X116" i="1" s="1"/>
  <c r="W115" i="1" l="1"/>
  <c r="X115" i="1" s="1"/>
  <c r="K7" i="1"/>
  <c r="W7" i="1" s="1"/>
  <c r="X7" i="1" s="1"/>
</calcChain>
</file>

<file path=xl/sharedStrings.xml><?xml version="1.0" encoding="utf-8"?>
<sst xmlns="http://schemas.openxmlformats.org/spreadsheetml/2006/main" count="1337" uniqueCount="244">
  <si>
    <t>การจัดทำแผนการใช้จ่ายงบประมาณ ประจำปีงบประมาณ พ.ศ. 2565</t>
  </si>
  <si>
    <t>สำนักงานการปฏิรูปที่ดินจังหวัด ชัยนาท</t>
  </si>
  <si>
    <t>หน่วย : บาท</t>
  </si>
  <si>
    <t>ทวนตัวเลข</t>
  </si>
  <si>
    <t>แผนงาน/โครงการ/กิจกรรม</t>
  </si>
  <si>
    <t>หน่วย</t>
  </si>
  <si>
    <t>แผนงาน</t>
  </si>
  <si>
    <t>งบประมาณ 
(บาท)</t>
  </si>
  <si>
    <t>แผนปฏิบัติการ/แผนการใช้จ่ายงบประมาณ ประจำปี 2565</t>
  </si>
  <si>
    <t>รวม</t>
  </si>
  <si>
    <t>ส่วนต่าง</t>
  </si>
  <si>
    <t>ไตรมาสที่ 1</t>
  </si>
  <si>
    <t>ไตรมาสที่ 2</t>
  </si>
  <si>
    <t>ไตรมาสที่ 3</t>
  </si>
  <si>
    <t>ไตรมาสที่ 4</t>
  </si>
  <si>
    <t>ช่อง K ถึง V</t>
  </si>
  <si>
    <t>ช่อง J - W</t>
  </si>
  <si>
    <t>งบประมาณตาม พรบ.งบประมาณ 2565</t>
  </si>
  <si>
    <t>แผนงานบุคลากรภาครัฐ</t>
  </si>
  <si>
    <t xml:space="preserve"> </t>
  </si>
  <si>
    <t>กิจกรรมพัฒนาเกษตรกรรมยั่งยืน</t>
  </si>
  <si>
    <t>◾</t>
  </si>
  <si>
    <t>งบประมาณ</t>
  </si>
  <si>
    <t xml:space="preserve"> - งบดำเนินงาน  </t>
  </si>
  <si>
    <t>บาท</t>
  </si>
  <si>
    <t>ค่าใช้จ่ายบุคลากรภาครัฐ</t>
  </si>
  <si>
    <t>- ค่าเช่าบ้าน</t>
  </si>
  <si>
    <t>- ประกันสังคม</t>
  </si>
  <si>
    <t>กิจกรรมบริหารจัดการ</t>
  </si>
  <si>
    <t>1) ค่าเช่าทรัพย์สิน</t>
  </si>
  <si>
    <t>2) ค่าเช่าเครื่องถ่ายเอกสาร</t>
  </si>
  <si>
    <t>3) ค่าจ้างเหมาทำความสะอาด</t>
  </si>
  <si>
    <t>4) ค่าจ้างเหมารักษาความปลอดภัย</t>
  </si>
  <si>
    <t>5) ค่าสาธารณูปโภค</t>
  </si>
  <si>
    <t>6) ......................................</t>
  </si>
  <si>
    <t>7) ......................................</t>
  </si>
  <si>
    <t>8) ......................................</t>
  </si>
  <si>
    <t>- งบลงทุน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</si>
  <si>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</si>
  <si>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</si>
  <si>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</si>
  <si>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</si>
  <si>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</si>
  <si>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งบบริหารสำนักงาน</t>
  </si>
  <si>
    <t>1) วัสดุสำนักงาน</t>
  </si>
  <si>
    <t>2) วัสดุเชื้อเพลิง</t>
  </si>
  <si>
    <t>3) เบี้ยเลี้ยง</t>
  </si>
  <si>
    <t>4)..................................................................</t>
  </si>
  <si>
    <t xml:space="preserve"> - งบเนื้องาน</t>
  </si>
  <si>
    <t xml:space="preserve">1) ฝึกอบรม </t>
  </si>
  <si>
    <t xml:space="preserve">2) วัสดุการเกษตร </t>
  </si>
  <si>
    <t>3) จ้างเหมาบริการ</t>
  </si>
  <si>
    <t>4) เบี้ยเลี้ยง</t>
  </si>
  <si>
    <t>5) ที่พัก</t>
  </si>
  <si>
    <t>6) พาหนะ</t>
  </si>
  <si>
    <t>7) วัสดุสำนักงาน</t>
  </si>
  <si>
    <t>8) วัสดุเชื้อเพลิง</t>
  </si>
  <si>
    <t>9) วัสดุคอมพิวเตอร์</t>
  </si>
  <si>
    <t>10) .......................................................</t>
  </si>
  <si>
    <t>ขั้นตอนการดำเนินงาน</t>
  </si>
  <si>
    <t>จัดทำโครงการ</t>
  </si>
  <si>
    <t>อบรมเกษตรกร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</si>
  <si>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</si>
  <si>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</si>
  <si>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</si>
  <si>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สนับสนุนปัจจัยการผลิต (เฉพาะแปลงใหญ่ ปี 2565)</t>
  </si>
  <si>
    <t>ประเมินผลโครงการ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</si>
  <si>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</si>
  <si>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</si>
  <si>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</si>
  <si>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</si>
  <si>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</si>
  <si>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 xml:space="preserve"> - งบดำเนินงาน</t>
  </si>
  <si>
    <t>1)..................................................................</t>
  </si>
  <si>
    <t>2)..................................................................</t>
  </si>
  <si>
    <t>3)..................................................................</t>
  </si>
  <si>
    <t>การเตรียมการ (การจัดทำฐานข้อมูลสมุนไพรและแผนการผลิตตามความต้องการตลาด)</t>
  </si>
  <si>
    <t xml:space="preserve">อบรมเกษตรกร </t>
  </si>
  <si>
    <t>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</si>
  <si>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</si>
  <si>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</si>
  <si>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งบลงทุน</t>
  </si>
  <si>
    <t>1 จัดทำโครงการ</t>
  </si>
  <si>
    <t>2 อบรมเกษตรกร</t>
  </si>
  <si>
    <t>3 เกษตรกรยื่นขอรับการรับรองมาตรฐานสินค้า</t>
  </si>
  <si>
    <t xml:space="preserve">4 ประเมินผล </t>
  </si>
  <si>
    <t>5. ดำเนินการแล้วเสร็จ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</si>
  <si>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</si>
  <si>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</si>
  <si>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</si>
  <si>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</si>
  <si>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1) น้ำมันเชื้อเพลิง/หล่อลื่น</t>
  </si>
  <si>
    <t>2) วัสดุสำนักงาน</t>
  </si>
  <si>
    <t>3) ซ่อมคอมพิวเตอร์ เครื่องพิมพ์</t>
  </si>
  <si>
    <t>4) จ้างเหมาบริการ</t>
  </si>
  <si>
    <t>(1) โครงการคลินิกเกษตรเคลื่อนที่ในพระราชานุเคราะห์ ฯ</t>
  </si>
  <si>
    <t>ครั้ง</t>
  </si>
  <si>
    <t>ออกหน่วยบริการคลินิกเกษตรเคลื่อนที่</t>
  </si>
  <si>
    <t xml:space="preserve"> ประเมินผลโครงการ</t>
  </si>
  <si>
    <t>(2) โครงการอนุรักษ์พันธุกรรมพืชฯ (อพ.สธ.)</t>
  </si>
  <si>
    <t>โรงเรียน</t>
  </si>
  <si>
    <t>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</si>
  <si>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</si>
  <si>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>สนับสนุนวัสดุการเกษตร</t>
  </si>
  <si>
    <t>ฝึกอบรมเด็กและเยาวชน</t>
  </si>
  <si>
    <t>ประเมินผล</t>
  </si>
  <si>
    <t xml:space="preserve">(4) โครงการพัฒนาและรณรงค์การใช้หญ้าแฝก </t>
  </si>
  <si>
    <t>กล้า</t>
  </si>
  <si>
    <t>1) ฝึกอบรมหลักสูตรการแปรรูปหญ้าแฝก</t>
  </si>
  <si>
    <t>10) .........ค่าขนกล้าและจ้างแรงงาน...............</t>
  </si>
  <si>
    <t>ส่งเสริมการปลูกหญ้าแฝก</t>
  </si>
  <si>
    <t>ประสานขอรับพันธุ์กล้าจากสำนักงานพัฒนาที่ดิน</t>
  </si>
  <si>
    <t>ปลูกหญ้าแฝก</t>
  </si>
  <si>
    <t xml:space="preserve">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</si>
  <si>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</si>
  <si>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>อบรมเกษตรกรในพื้นที่โครงการ</t>
  </si>
  <si>
    <t>สนับสนุนปัจจัยการผลิต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</si>
  <si>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</si>
  <si>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</si>
  <si>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</si>
  <si>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</si>
  <si>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</si>
  <si>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</si>
  <si>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</si>
  <si>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</si>
  <si>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1) ฝึกอบรม หลักสูตรพัฒนาทายาทเกษตรกร</t>
  </si>
  <si>
    <t>พัฒนาพื้นที่/จัดตั้งศูนย์ต้นแบบ/องค์ความรู้</t>
  </si>
  <si>
    <t>พัฒนาเกษตรกร (ฝึกอบรมและขยายผลองค์ความรู้ฯ)</t>
  </si>
  <si>
    <t>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</si>
  <si>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</si>
  <si>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1) ฝึกอบรม หลักสูตรพัฒนาเกษตรกรปราดเปรื่อง </t>
  </si>
  <si>
    <t>.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</si>
  <si>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</si>
  <si>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</si>
  <si>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>อบรมเชิงปฏิบัติการเพื่อถ่ายทอดองค์ความรู้สร้างความเข้มแข็งของสหกรณ์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</si>
  <si>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</si>
  <si>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</si>
  <si>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>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</si>
  <si>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</si>
  <si>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</si>
  <si>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1) เงินเดือนคนงาน</t>
  </si>
  <si>
    <t>2) เงินเดือน พขร. 2 คน</t>
  </si>
  <si>
    <t>3) ค่าน้ำดื่ม</t>
  </si>
  <si>
    <t>10) ประชุม คปจ.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</si>
  <si>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</si>
  <si>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</si>
  <si>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</si>
  <si>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</si>
  <si>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</si>
  <si>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</si>
  <si>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</si>
  <si>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</si>
  <si>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</si>
  <si>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- ส.ป.ก.จังหวัด  </t>
  </si>
  <si>
    <t xml:space="preserve">    - งบบริหารสำนักงาน</t>
  </si>
  <si>
    <t xml:space="preserve">    - งบเนื้องาน</t>
  </si>
  <si>
    <t>1) ฝึกอบรม หลักสูตรการกระบวนการเรียนรู้ ผ่านโรงเรียนเกษตรกร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</si>
  <si>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</si>
  <si>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</si>
  <si>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</si>
  <si>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 xml:space="preserve">      โดย: ส.ป.ก.จังหวัด</t>
  </si>
  <si>
    <t xml:space="preserve">      - กลุ่ม/พื้นที่เดิม (ขั้น2/3) </t>
  </si>
  <si>
    <t xml:space="preserve">      - กลุ่ม/พื้นที่ใหม่ (ขั้น 1)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</si>
  <si>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</si>
  <si>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</si>
  <si>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สนับสนุนปัจจัยการผลิต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</si>
  <si>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</si>
  <si>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</si>
  <si>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</si>
  <si>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1) ฝึกอบรมและศึกษาดูงานหลักสูตรการสร้างกระบวนการเรียนรู้เกษตรกร ภายใต้โครงการฯ</t>
  </si>
  <si>
    <t>ส่งเสริมระบบวนเกษตรในเขตปฏิรูปที่ดิน</t>
  </si>
  <si>
    <t xml:space="preserve"> - อบรมเกษตรกร</t>
  </si>
  <si>
    <t xml:space="preserve"> - สนับสนุนปัจจัยการผลิต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</si>
  <si>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</si>
  <si>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</si>
  <si>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</si>
  <si>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</si>
  <si>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</si>
  <si>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</si>
  <si>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</si>
  <si>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</si>
  <si>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</si>
  <si>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</si>
  <si>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</si>
  <si>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</si>
  <si>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</si>
  <si>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</si>
  <si>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1) ฝึกอบรมหลักสูตรการย้อมและเย็บผ้ามัดหมี่</t>
  </si>
  <si>
    <t>10) ......ค่าซ่อมแซมครุภัณฑ์..................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</si>
  <si>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</si>
  <si>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</si>
  <si>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</si>
  <si>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</si>
  <si>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10) ค่าใช้จ่ายในการประชุม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</si>
  <si>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</si>
  <si>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</si>
  <si>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2. ผลการพิจารณาของคณะอนุกรรมการ</t>
  </si>
  <si>
    <t>3. สรุปผลการตรวจสอบการถือครอง</t>
  </si>
  <si>
    <t>ตรวจสอบการถือครอง (กรณีผิดปกติ)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</si>
  <si>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</si>
  <si>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</si>
  <si>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</si>
  <si>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</si>
  <si>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</si>
  <si>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โครงการพัฒนาผู้แทนเกษตรกร</t>
  </si>
  <si>
    <t xml:space="preserve">1) ฝึกอบรม หลักสูตรพัฒนาผู้แทนเกษตร ปีงบประมาณ พ.ศ. 2565 </t>
  </si>
  <si>
    <t xml:space="preserve">22 ราย 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</si>
  <si>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</si>
  <si>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</si>
  <si>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</si>
  <si>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</si>
  <si>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</si>
  <si>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</si>
  <si>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1)................</t>
  </si>
  <si>
    <t>10) .....ซ่อมแซมครุภัณฑ์........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</si>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</sst>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.00_-;\-* #,##0.00_-;_-* &quot;-&quot;??_-;_-@"/>
    <numFmt numFmtId="188" formatCode="_-* #,##0.00_-;\-* #,##0.00_-;_-* &quot;-&quot;_-;_-@"/>
    <numFmt numFmtId="189" formatCode="_-* #,##0_-;\-* #,##0_-;_-* &quot;-&quot;??_-;_-@"/>
    <numFmt numFmtId="190" formatCode="_-* #,##0_-;\-* #,##0_-;_-* &quot;-&quot;_-;_-@"/>
    <numFmt numFmtId="191" formatCode="_(* #,##0_);_(* \(#,##0\);_(* &quot;-&quot;??_);_(@_)"/>
    <numFmt numFmtId="192" formatCode="_-* #,##0.00_-;\-* #,##0.00_-;_-* &quot;-&quot;????_-;_-@"/>
  </numFmts>
  <fonts count="12" x14ac:knownFonts="1">
    <font>
      <sz val="11"/>
      <color theme="1"/>
      <name val="Arial"/>
      <family val="2"/>
    </font>
    <font>
      <b/>
      <sz val="15"/>
      <color theme="1"/>
      <name val="Angsana New"/>
      <family val="1"/>
    </font>
    <font>
      <sz val="15"/>
      <color theme="1"/>
      <name val="Angsana New"/>
      <family val="1"/>
    </font>
    <font>
      <sz val="11"/>
      <name val="Arial"/>
      <family val="2"/>
    </font>
    <font>
      <b/>
      <sz val="15"/>
      <color theme="0"/>
      <name val="Angsana New"/>
      <family val="1"/>
    </font>
    <font>
      <b/>
      <sz val="15"/>
      <color rgb="FF000000"/>
      <name val="Angsana New"/>
      <family val="1"/>
    </font>
    <font>
      <b/>
      <u/>
      <sz val="15"/>
      <color theme="1"/>
      <name val="Angsana New"/>
      <family val="1"/>
    </font>
    <font>
      <u/>
      <sz val="15"/>
      <color theme="1"/>
      <name val="Angsana New"/>
      <family val="1"/>
    </font>
    <font>
      <sz val="15"/>
      <color rgb="FFFF0000"/>
      <name val="Angsana New"/>
      <family val="1"/>
    </font>
    <font>
      <sz val="15"/>
      <color rgb="FF000000"/>
      <name val="Angsana New"/>
      <family val="1"/>
    </font>
    <font>
      <sz val="15"/>
      <color theme="1"/>
      <name val="Tahoma"/>
      <family val="2"/>
    </font>
    <font>
      <b/>
      <sz val="15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548135"/>
        <bgColor rgb="FF548135"/>
      </patternFill>
    </fill>
    <fill>
      <patternFill patternType="solid">
        <fgColor rgb="FFDADADA"/>
        <bgColor rgb="FFDADADA"/>
      </patternFill>
    </fill>
    <fill>
      <patternFill patternType="solid">
        <fgColor rgb="FFFCFAB0"/>
        <bgColor rgb="FFFCFAB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87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187" fontId="1" fillId="2" borderId="4" xfId="0" applyNumberFormat="1" applyFont="1" applyFill="1" applyBorder="1" applyAlignment="1">
      <alignment horizontal="center" vertical="center"/>
    </xf>
    <xf numFmtId="188" fontId="1" fillId="4" borderId="4" xfId="0" applyNumberFormat="1" applyFont="1" applyFill="1" applyBorder="1" applyAlignment="1">
      <alignment horizontal="center" vertical="center" wrapText="1"/>
    </xf>
    <xf numFmtId="189" fontId="1" fillId="5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187" fontId="2" fillId="6" borderId="0" xfId="0" applyNumberFormat="1" applyFont="1" applyFill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87" fontId="2" fillId="6" borderId="0" xfId="0" applyNumberFormat="1" applyFont="1" applyFill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17" fontId="1" fillId="5" borderId="15" xfId="0" applyNumberFormat="1" applyFont="1" applyFill="1" applyBorder="1" applyAlignment="1">
      <alignment horizontal="center" vertical="center" wrapText="1"/>
    </xf>
    <xf numFmtId="187" fontId="2" fillId="6" borderId="0" xfId="0" applyNumberFormat="1" applyFont="1" applyFill="1"/>
    <xf numFmtId="0" fontId="1" fillId="7" borderId="10" xfId="0" applyFont="1" applyFill="1" applyBorder="1" applyAlignment="1">
      <alignment vertical="center"/>
    </xf>
    <xf numFmtId="190" fontId="1" fillId="7" borderId="10" xfId="0" applyNumberFormat="1" applyFont="1" applyFill="1" applyBorder="1" applyAlignment="1">
      <alignment horizontal="center" vertical="center"/>
    </xf>
    <xf numFmtId="188" fontId="1" fillId="7" borderId="10" xfId="0" applyNumberFormat="1" applyFont="1" applyFill="1" applyBorder="1" applyAlignment="1">
      <alignment vertical="center"/>
    </xf>
    <xf numFmtId="190" fontId="1" fillId="7" borderId="10" xfId="0" applyNumberFormat="1" applyFont="1" applyFill="1" applyBorder="1" applyAlignment="1">
      <alignment vertical="center"/>
    </xf>
    <xf numFmtId="189" fontId="1" fillId="8" borderId="5" xfId="0" applyNumberFormat="1" applyFont="1" applyFill="1" applyBorder="1" applyAlignment="1">
      <alignment vertical="center"/>
    </xf>
    <xf numFmtId="189" fontId="1" fillId="8" borderId="6" xfId="0" applyNumberFormat="1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/>
    </xf>
    <xf numFmtId="190" fontId="2" fillId="8" borderId="4" xfId="0" applyNumberFormat="1" applyFont="1" applyFill="1" applyBorder="1" applyAlignment="1">
      <alignment horizontal="center" vertical="center"/>
    </xf>
    <xf numFmtId="188" fontId="2" fillId="8" borderId="4" xfId="0" applyNumberFormat="1" applyFont="1" applyFill="1" applyBorder="1" applyAlignment="1">
      <alignment vertical="center"/>
    </xf>
    <xf numFmtId="190" fontId="2" fillId="8" borderId="4" xfId="0" applyNumberFormat="1" applyFont="1" applyFill="1" applyBorder="1" applyAlignment="1">
      <alignment vertical="center"/>
    </xf>
    <xf numFmtId="189" fontId="1" fillId="9" borderId="16" xfId="0" applyNumberFormat="1" applyFont="1" applyFill="1" applyBorder="1" applyAlignment="1">
      <alignment vertical="center"/>
    </xf>
    <xf numFmtId="189" fontId="1" fillId="9" borderId="17" xfId="0" applyNumberFormat="1" applyFont="1" applyFill="1" applyBorder="1" applyAlignment="1">
      <alignment vertical="center"/>
    </xf>
    <xf numFmtId="0" fontId="2" fillId="9" borderId="17" xfId="0" applyFont="1" applyFill="1" applyBorder="1" applyAlignment="1">
      <alignment vertical="center"/>
    </xf>
    <xf numFmtId="0" fontId="2" fillId="9" borderId="18" xfId="0" applyFont="1" applyFill="1" applyBorder="1" applyAlignment="1">
      <alignment horizontal="left" vertical="center"/>
    </xf>
    <xf numFmtId="190" fontId="2" fillId="9" borderId="18" xfId="0" applyNumberFormat="1" applyFont="1" applyFill="1" applyBorder="1" applyAlignment="1">
      <alignment horizontal="center" vertical="center"/>
    </xf>
    <xf numFmtId="188" fontId="5" fillId="9" borderId="18" xfId="0" applyNumberFormat="1" applyFont="1" applyFill="1" applyBorder="1" applyAlignment="1">
      <alignment vertical="center"/>
    </xf>
    <xf numFmtId="190" fontId="2" fillId="9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6" fillId="10" borderId="20" xfId="0" applyFont="1" applyFill="1" applyBorder="1" applyAlignment="1">
      <alignment vertical="center"/>
    </xf>
    <xf numFmtId="0" fontId="2" fillId="10" borderId="20" xfId="0" applyFont="1" applyFill="1" applyBorder="1"/>
    <xf numFmtId="0" fontId="1" fillId="10" borderId="21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1" fillId="10" borderId="22" xfId="0" applyFont="1" applyFill="1" applyBorder="1" applyAlignment="1">
      <alignment horizontal="center" vertical="center" wrapText="1"/>
    </xf>
    <xf numFmtId="190" fontId="1" fillId="10" borderId="22" xfId="0" applyNumberFormat="1" applyFont="1" applyFill="1" applyBorder="1" applyAlignment="1">
      <alignment horizontal="center" vertical="center" wrapText="1"/>
    </xf>
    <xf numFmtId="188" fontId="5" fillId="10" borderId="23" xfId="0" applyNumberFormat="1" applyFont="1" applyFill="1" applyBorder="1"/>
    <xf numFmtId="190" fontId="1" fillId="10" borderId="22" xfId="0" applyNumberFormat="1" applyFont="1" applyFill="1" applyBorder="1" applyAlignment="1">
      <alignment vertical="center"/>
    </xf>
    <xf numFmtId="188" fontId="1" fillId="10" borderId="22" xfId="0" applyNumberFormat="1" applyFont="1" applyFill="1" applyBorder="1" applyAlignment="1">
      <alignment vertical="center"/>
    </xf>
    <xf numFmtId="190" fontId="1" fillId="10" borderId="23" xfId="0" applyNumberFormat="1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0" fontId="7" fillId="11" borderId="20" xfId="0" applyFont="1" applyFill="1" applyBorder="1" applyAlignment="1">
      <alignment vertical="center"/>
    </xf>
    <xf numFmtId="0" fontId="2" fillId="11" borderId="20" xfId="0" applyFont="1" applyFill="1" applyBorder="1"/>
    <xf numFmtId="0" fontId="2" fillId="0" borderId="20" xfId="0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190" fontId="2" fillId="0" borderId="22" xfId="0" applyNumberFormat="1" applyFont="1" applyBorder="1" applyAlignment="1">
      <alignment horizontal="center" vertical="center" wrapText="1"/>
    </xf>
    <xf numFmtId="188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191" fontId="1" fillId="9" borderId="25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189" fontId="1" fillId="9" borderId="21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horizontal="center" vertical="center" wrapText="1"/>
    </xf>
    <xf numFmtId="190" fontId="1" fillId="9" borderId="23" xfId="0" applyNumberFormat="1" applyFont="1" applyFill="1" applyBorder="1" applyAlignment="1">
      <alignment horizontal="center" vertical="center" wrapText="1"/>
    </xf>
    <xf numFmtId="188" fontId="1" fillId="9" borderId="23" xfId="0" applyNumberFormat="1" applyFont="1" applyFill="1" applyBorder="1" applyAlignment="1">
      <alignment vertical="center"/>
    </xf>
    <xf numFmtId="190" fontId="1" fillId="9" borderId="23" xfId="0" applyNumberFormat="1" applyFont="1" applyFill="1" applyBorder="1" applyAlignment="1">
      <alignment vertical="center"/>
    </xf>
    <xf numFmtId="0" fontId="1" fillId="10" borderId="25" xfId="0" applyFont="1" applyFill="1" applyBorder="1" applyAlignment="1">
      <alignment vertical="center"/>
    </xf>
    <xf numFmtId="0" fontId="6" fillId="10" borderId="21" xfId="0" applyFont="1" applyFill="1" applyBorder="1" applyAlignment="1">
      <alignment vertical="center"/>
    </xf>
    <xf numFmtId="0" fontId="2" fillId="10" borderId="21" xfId="0" applyFont="1" applyFill="1" applyBorder="1"/>
    <xf numFmtId="0" fontId="2" fillId="10" borderId="0" xfId="0" applyFont="1" applyFill="1"/>
    <xf numFmtId="0" fontId="1" fillId="10" borderId="23" xfId="0" applyFont="1" applyFill="1" applyBorder="1" applyAlignment="1">
      <alignment horizontal="center" vertical="center" wrapText="1"/>
    </xf>
    <xf numFmtId="190" fontId="1" fillId="10" borderId="23" xfId="0" applyNumberFormat="1" applyFont="1" applyFill="1" applyBorder="1" applyAlignment="1">
      <alignment horizontal="center" vertical="center" wrapText="1"/>
    </xf>
    <xf numFmtId="188" fontId="1" fillId="10" borderId="23" xfId="0" applyNumberFormat="1" applyFont="1" applyFill="1" applyBorder="1" applyAlignment="1">
      <alignment vertical="center"/>
    </xf>
    <xf numFmtId="191" fontId="1" fillId="11" borderId="25" xfId="0" applyNumberFormat="1" applyFont="1" applyFill="1" applyBorder="1" applyAlignment="1">
      <alignment vertical="center"/>
    </xf>
    <xf numFmtId="0" fontId="1" fillId="11" borderId="21" xfId="0" applyFont="1" applyFill="1" applyBorder="1" applyAlignment="1">
      <alignment vertical="center"/>
    </xf>
    <xf numFmtId="0" fontId="2" fillId="11" borderId="21" xfId="0" applyFont="1" applyFill="1" applyBorder="1" applyAlignment="1">
      <alignment horizontal="left" vertical="center"/>
    </xf>
    <xf numFmtId="189" fontId="1" fillId="11" borderId="21" xfId="0" applyNumberFormat="1" applyFont="1" applyFill="1" applyBorder="1" applyAlignment="1">
      <alignment vertical="center"/>
    </xf>
    <xf numFmtId="0" fontId="2" fillId="11" borderId="21" xfId="0" applyFont="1" applyFill="1" applyBorder="1" applyAlignment="1">
      <alignment vertical="center"/>
    </xf>
    <xf numFmtId="0" fontId="2" fillId="11" borderId="24" xfId="0" applyFont="1" applyFill="1" applyBorder="1" applyAlignment="1">
      <alignment vertical="center"/>
    </xf>
    <xf numFmtId="189" fontId="2" fillId="11" borderId="23" xfId="0" applyNumberFormat="1" applyFont="1" applyFill="1" applyBorder="1" applyAlignment="1">
      <alignment horizontal="center" vertical="center" wrapText="1"/>
    </xf>
    <xf numFmtId="190" fontId="2" fillId="11" borderId="23" xfId="0" applyNumberFormat="1" applyFont="1" applyFill="1" applyBorder="1" applyAlignment="1">
      <alignment horizontal="center" vertical="center" wrapText="1"/>
    </xf>
    <xf numFmtId="188" fontId="2" fillId="11" borderId="22" xfId="0" applyNumberFormat="1" applyFont="1" applyFill="1" applyBorder="1" applyAlignment="1">
      <alignment vertical="center"/>
    </xf>
    <xf numFmtId="190" fontId="2" fillId="11" borderId="23" xfId="0" applyNumberFormat="1" applyFont="1" applyFill="1" applyBorder="1" applyAlignment="1">
      <alignment vertical="center"/>
    </xf>
    <xf numFmtId="187" fontId="2" fillId="11" borderId="0" xfId="0" applyNumberFormat="1" applyFont="1" applyFill="1"/>
    <xf numFmtId="0" fontId="2" fillId="11" borderId="0" xfId="0" applyFont="1" applyFill="1"/>
    <xf numFmtId="188" fontId="2" fillId="11" borderId="23" xfId="0" applyNumberFormat="1" applyFont="1" applyFill="1" applyBorder="1" applyAlignment="1">
      <alignment vertical="center"/>
    </xf>
    <xf numFmtId="3" fontId="2" fillId="12" borderId="23" xfId="0" applyNumberFormat="1" applyFont="1" applyFill="1" applyBorder="1" applyAlignment="1">
      <alignment horizontal="right" vertical="center" wrapText="1"/>
    </xf>
    <xf numFmtId="191" fontId="1" fillId="11" borderId="26" xfId="0" applyNumberFormat="1" applyFont="1" applyFill="1" applyBorder="1" applyAlignment="1">
      <alignment vertical="center"/>
    </xf>
    <xf numFmtId="3" fontId="8" fillId="12" borderId="23" xfId="0" applyNumberFormat="1" applyFont="1" applyFill="1" applyBorder="1" applyAlignment="1">
      <alignment horizontal="right" vertical="center" wrapText="1"/>
    </xf>
    <xf numFmtId="190" fontId="2" fillId="11" borderId="22" xfId="0" applyNumberFormat="1" applyFont="1" applyFill="1" applyBorder="1" applyAlignment="1">
      <alignment vertical="center"/>
    </xf>
    <xf numFmtId="189" fontId="1" fillId="11" borderId="19" xfId="0" applyNumberFormat="1" applyFont="1" applyFill="1" applyBorder="1" applyAlignment="1">
      <alignment vertical="center"/>
    </xf>
    <xf numFmtId="189" fontId="1" fillId="11" borderId="20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0" fontId="6" fillId="11" borderId="20" xfId="0" applyFont="1" applyFill="1" applyBorder="1" applyAlignment="1">
      <alignment vertical="center"/>
    </xf>
    <xf numFmtId="0" fontId="1" fillId="11" borderId="20" xfId="0" quotePrefix="1" applyFont="1" applyFill="1" applyBorder="1" applyAlignment="1">
      <alignment vertical="center"/>
    </xf>
    <xf numFmtId="0" fontId="2" fillId="11" borderId="20" xfId="0" applyFont="1" applyFill="1" applyBorder="1" applyAlignment="1">
      <alignment vertical="center"/>
    </xf>
    <xf numFmtId="189" fontId="9" fillId="0" borderId="22" xfId="0" applyNumberFormat="1" applyFont="1" applyBorder="1" applyAlignment="1">
      <alignment horizontal="center" vertical="center" wrapText="1"/>
    </xf>
    <xf numFmtId="190" fontId="1" fillId="11" borderId="22" xfId="0" applyNumberFormat="1" applyFont="1" applyFill="1" applyBorder="1" applyAlignment="1">
      <alignment horizontal="center" vertical="center" wrapText="1"/>
    </xf>
    <xf numFmtId="188" fontId="5" fillId="11" borderId="22" xfId="0" applyNumberFormat="1" applyFont="1" applyFill="1" applyBorder="1" applyAlignment="1">
      <alignment vertical="center"/>
    </xf>
    <xf numFmtId="190" fontId="2" fillId="0" borderId="22" xfId="0" applyNumberFormat="1" applyFont="1" applyBorder="1" applyAlignment="1">
      <alignment vertical="center"/>
    </xf>
    <xf numFmtId="189" fontId="1" fillId="13" borderId="1" xfId="0" applyNumberFormat="1" applyFont="1" applyFill="1" applyBorder="1" applyAlignment="1">
      <alignment vertical="center"/>
    </xf>
    <xf numFmtId="189" fontId="1" fillId="13" borderId="2" xfId="0" applyNumberFormat="1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2" fillId="13" borderId="4" xfId="0" applyFont="1" applyFill="1" applyBorder="1" applyAlignment="1">
      <alignment horizontal="left" vertical="center"/>
    </xf>
    <xf numFmtId="190" fontId="2" fillId="13" borderId="4" xfId="0" applyNumberFormat="1" applyFont="1" applyFill="1" applyBorder="1" applyAlignment="1">
      <alignment horizontal="left" vertical="center"/>
    </xf>
    <xf numFmtId="188" fontId="2" fillId="13" borderId="4" xfId="0" applyNumberFormat="1" applyFont="1" applyFill="1" applyBorder="1" applyAlignment="1">
      <alignment vertical="center"/>
    </xf>
    <xf numFmtId="187" fontId="2" fillId="13" borderId="1" xfId="0" applyNumberFormat="1" applyFont="1" applyFill="1" applyBorder="1" applyAlignment="1">
      <alignment vertical="center"/>
    </xf>
    <xf numFmtId="187" fontId="2" fillId="13" borderId="4" xfId="0" applyNumberFormat="1" applyFont="1" applyFill="1" applyBorder="1" applyAlignment="1">
      <alignment vertical="center"/>
    </xf>
    <xf numFmtId="189" fontId="1" fillId="14" borderId="16" xfId="0" applyNumberFormat="1" applyFont="1" applyFill="1" applyBorder="1" applyAlignment="1">
      <alignment vertical="center"/>
    </xf>
    <xf numFmtId="0" fontId="1" fillId="14" borderId="17" xfId="0" applyFont="1" applyFill="1" applyBorder="1" applyAlignment="1">
      <alignment vertical="center"/>
    </xf>
    <xf numFmtId="189" fontId="1" fillId="14" borderId="17" xfId="0" applyNumberFormat="1" applyFont="1" applyFill="1" applyBorder="1" applyAlignment="1">
      <alignment vertical="center"/>
    </xf>
    <xf numFmtId="0" fontId="1" fillId="14" borderId="27" xfId="0" applyFont="1" applyFill="1" applyBorder="1" applyAlignment="1">
      <alignment vertical="center"/>
    </xf>
    <xf numFmtId="0" fontId="1" fillId="14" borderId="18" xfId="0" applyFont="1" applyFill="1" applyBorder="1" applyAlignment="1">
      <alignment horizontal="left" vertical="center"/>
    </xf>
    <xf numFmtId="190" fontId="1" fillId="14" borderId="18" xfId="0" applyNumberFormat="1" applyFont="1" applyFill="1" applyBorder="1" applyAlignment="1">
      <alignment horizontal="left" vertical="center"/>
    </xf>
    <xf numFmtId="188" fontId="1" fillId="14" borderId="18" xfId="0" applyNumberFormat="1" applyFont="1" applyFill="1" applyBorder="1" applyAlignment="1">
      <alignment horizontal="center" vertical="center"/>
    </xf>
    <xf numFmtId="190" fontId="1" fillId="14" borderId="18" xfId="0" applyNumberFormat="1" applyFont="1" applyFill="1" applyBorder="1" applyAlignment="1">
      <alignment horizontal="center" vertical="center"/>
    </xf>
    <xf numFmtId="191" fontId="1" fillId="9" borderId="19" xfId="0" applyNumberFormat="1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189" fontId="1" fillId="9" borderId="20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horizontal="center" vertical="center" wrapText="1"/>
    </xf>
    <xf numFmtId="190" fontId="1" fillId="9" borderId="22" xfId="0" applyNumberFormat="1" applyFont="1" applyFill="1" applyBorder="1" applyAlignment="1">
      <alignment horizontal="right" vertical="center" wrapText="1"/>
    </xf>
    <xf numFmtId="188" fontId="1" fillId="9" borderId="22" xfId="0" applyNumberFormat="1" applyFont="1" applyFill="1" applyBorder="1" applyAlignment="1">
      <alignment vertical="center"/>
    </xf>
    <xf numFmtId="190" fontId="1" fillId="9" borderId="25" xfId="0" applyNumberFormat="1" applyFont="1" applyFill="1" applyBorder="1" applyAlignment="1">
      <alignment vertical="center"/>
    </xf>
    <xf numFmtId="190" fontId="1" fillId="9" borderId="23" xfId="0" applyNumberFormat="1" applyFont="1" applyFill="1" applyBorder="1" applyAlignment="1">
      <alignment horizontal="right" vertical="center" wrapText="1"/>
    </xf>
    <xf numFmtId="0" fontId="2" fillId="10" borderId="21" xfId="0" applyFont="1" applyFill="1" applyBorder="1" applyAlignment="1">
      <alignment vertical="center"/>
    </xf>
    <xf numFmtId="0" fontId="2" fillId="10" borderId="24" xfId="0" applyFont="1" applyFill="1" applyBorder="1" applyAlignment="1">
      <alignment vertical="center"/>
    </xf>
    <xf numFmtId="189" fontId="2" fillId="10" borderId="23" xfId="0" applyNumberFormat="1" applyFont="1" applyFill="1" applyBorder="1" applyAlignment="1">
      <alignment horizontal="center" vertical="center" wrapText="1"/>
    </xf>
    <xf numFmtId="190" fontId="2" fillId="10" borderId="23" xfId="0" applyNumberFormat="1" applyFont="1" applyFill="1" applyBorder="1" applyAlignment="1">
      <alignment horizontal="right" vertical="center" wrapText="1"/>
    </xf>
    <xf numFmtId="188" fontId="2" fillId="10" borderId="23" xfId="0" applyNumberFormat="1" applyFont="1" applyFill="1" applyBorder="1" applyAlignment="1">
      <alignment vertical="center"/>
    </xf>
    <xf numFmtId="190" fontId="2" fillId="10" borderId="23" xfId="0" applyNumberFormat="1" applyFont="1" applyFill="1" applyBorder="1" applyAlignment="1">
      <alignment vertical="center"/>
    </xf>
    <xf numFmtId="191" fontId="1" fillId="10" borderId="25" xfId="0" applyNumberFormat="1" applyFont="1" applyFill="1" applyBorder="1" applyAlignment="1">
      <alignment vertical="center"/>
    </xf>
    <xf numFmtId="189" fontId="1" fillId="10" borderId="21" xfId="0" applyNumberFormat="1" applyFont="1" applyFill="1" applyBorder="1" applyAlignment="1">
      <alignment vertical="center"/>
    </xf>
    <xf numFmtId="0" fontId="2" fillId="10" borderId="24" xfId="0" applyFont="1" applyFill="1" applyBorder="1" applyAlignment="1">
      <alignment horizontal="left" vertical="center"/>
    </xf>
    <xf numFmtId="188" fontId="2" fillId="0" borderId="23" xfId="0" applyNumberFormat="1" applyFont="1" applyBorder="1" applyAlignment="1">
      <alignment vertical="center"/>
    </xf>
    <xf numFmtId="190" fontId="1" fillId="0" borderId="23" xfId="0" applyNumberFormat="1" applyFont="1" applyBorder="1" applyAlignment="1">
      <alignment vertical="center"/>
    </xf>
    <xf numFmtId="189" fontId="1" fillId="11" borderId="25" xfId="0" applyNumberFormat="1" applyFont="1" applyFill="1" applyBorder="1" applyAlignment="1">
      <alignment vertical="center"/>
    </xf>
    <xf numFmtId="0" fontId="6" fillId="11" borderId="21" xfId="0" applyFont="1" applyFill="1" applyBorder="1" applyAlignment="1">
      <alignment vertical="center"/>
    </xf>
    <xf numFmtId="189" fontId="2" fillId="0" borderId="23" xfId="0" applyNumberFormat="1" applyFont="1" applyBorder="1" applyAlignment="1">
      <alignment horizontal="center" vertical="center" wrapText="1"/>
    </xf>
    <xf numFmtId="190" fontId="2" fillId="0" borderId="23" xfId="0" applyNumberFormat="1" applyFont="1" applyBorder="1" applyAlignment="1">
      <alignment vertical="center"/>
    </xf>
    <xf numFmtId="1" fontId="2" fillId="11" borderId="23" xfId="0" applyNumberFormat="1" applyFont="1" applyFill="1" applyBorder="1" applyAlignment="1">
      <alignment vertical="center"/>
    </xf>
    <xf numFmtId="0" fontId="1" fillId="11" borderId="21" xfId="0" quotePrefix="1" applyFont="1" applyFill="1" applyBorder="1" applyAlignment="1">
      <alignment vertical="center"/>
    </xf>
    <xf numFmtId="189" fontId="9" fillId="0" borderId="23" xfId="0" applyNumberFormat="1" applyFont="1" applyBorder="1" applyAlignment="1">
      <alignment horizontal="center" vertical="center" wrapText="1"/>
    </xf>
    <xf numFmtId="190" fontId="1" fillId="11" borderId="23" xfId="0" applyNumberFormat="1" applyFont="1" applyFill="1" applyBorder="1" applyAlignment="1">
      <alignment horizontal="center" vertical="center" wrapText="1"/>
    </xf>
    <xf numFmtId="188" fontId="1" fillId="11" borderId="23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190" fontId="2" fillId="0" borderId="23" xfId="0" applyNumberFormat="1" applyFont="1" applyBorder="1" applyAlignment="1">
      <alignment horizontal="right" vertical="center" wrapText="1"/>
    </xf>
    <xf numFmtId="0" fontId="2" fillId="11" borderId="23" xfId="0" applyFont="1" applyFill="1" applyBorder="1" applyAlignment="1">
      <alignment horizontal="center" vertical="center" wrapText="1"/>
    </xf>
    <xf numFmtId="190" fontId="2" fillId="11" borderId="23" xfId="0" applyNumberFormat="1" applyFont="1" applyFill="1" applyBorder="1" applyAlignment="1">
      <alignment horizontal="right" vertical="center" wrapText="1"/>
    </xf>
    <xf numFmtId="190" fontId="10" fillId="0" borderId="23" xfId="0" applyNumberFormat="1" applyFont="1" applyBorder="1" applyAlignment="1">
      <alignment vertical="center"/>
    </xf>
    <xf numFmtId="189" fontId="1" fillId="0" borderId="25" xfId="0" applyNumberFormat="1" applyFont="1" applyBorder="1" applyAlignment="1">
      <alignment vertical="center"/>
    </xf>
    <xf numFmtId="189" fontId="1" fillId="0" borderId="21" xfId="0" applyNumberFormat="1" applyFont="1" applyBorder="1" applyAlignment="1">
      <alignment vertical="center"/>
    </xf>
    <xf numFmtId="189" fontId="1" fillId="0" borderId="21" xfId="0" applyNumberFormat="1" applyFont="1" applyBorder="1" applyAlignment="1">
      <alignment horizontal="left" vertical="center"/>
    </xf>
    <xf numFmtId="0" fontId="2" fillId="11" borderId="21" xfId="0" applyFont="1" applyFill="1" applyBorder="1" applyAlignment="1">
      <alignment horizontal="right" vertical="center"/>
    </xf>
    <xf numFmtId="0" fontId="2" fillId="11" borderId="21" xfId="0" quotePrefix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190" fontId="1" fillId="11" borderId="23" xfId="0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190" fontId="1" fillId="0" borderId="23" xfId="0" applyNumberFormat="1" applyFont="1" applyBorder="1" applyAlignment="1">
      <alignment horizontal="center" vertical="center"/>
    </xf>
    <xf numFmtId="0" fontId="2" fillId="0" borderId="21" xfId="0" quotePrefix="1" applyFont="1" applyBorder="1" applyAlignment="1">
      <alignment vertical="center"/>
    </xf>
    <xf numFmtId="189" fontId="1" fillId="11" borderId="21" xfId="0" applyNumberFormat="1" applyFont="1" applyFill="1" applyBorder="1" applyAlignment="1">
      <alignment horizontal="left" vertical="center"/>
    </xf>
    <xf numFmtId="189" fontId="1" fillId="14" borderId="25" xfId="0" applyNumberFormat="1" applyFont="1" applyFill="1" applyBorder="1" applyAlignment="1">
      <alignment vertical="center"/>
    </xf>
    <xf numFmtId="0" fontId="1" fillId="14" borderId="21" xfId="0" applyFont="1" applyFill="1" applyBorder="1" applyAlignment="1">
      <alignment vertical="center" wrapText="1"/>
    </xf>
    <xf numFmtId="189" fontId="1" fillId="14" borderId="21" xfId="0" applyNumberFormat="1" applyFont="1" applyFill="1" applyBorder="1" applyAlignment="1">
      <alignment vertical="center" wrapText="1"/>
    </xf>
    <xf numFmtId="0" fontId="2" fillId="14" borderId="21" xfId="0" applyFont="1" applyFill="1" applyBorder="1" applyAlignment="1">
      <alignment vertical="center" wrapText="1"/>
    </xf>
    <xf numFmtId="0" fontId="2" fillId="14" borderId="24" xfId="0" applyFont="1" applyFill="1" applyBorder="1" applyAlignment="1">
      <alignment vertical="center" wrapText="1"/>
    </xf>
    <xf numFmtId="0" fontId="2" fillId="14" borderId="23" xfId="0" applyFont="1" applyFill="1" applyBorder="1" applyAlignment="1">
      <alignment horizontal="center" vertical="center" wrapText="1"/>
    </xf>
    <xf numFmtId="190" fontId="2" fillId="14" borderId="23" xfId="0" applyNumberFormat="1" applyFont="1" applyFill="1" applyBorder="1" applyAlignment="1">
      <alignment horizontal="right" vertical="center" wrapText="1"/>
    </xf>
    <xf numFmtId="188" fontId="5" fillId="14" borderId="23" xfId="0" applyNumberFormat="1" applyFont="1" applyFill="1" applyBorder="1" applyAlignment="1">
      <alignment vertical="center" wrapText="1"/>
    </xf>
    <xf numFmtId="190" fontId="2" fillId="14" borderId="25" xfId="0" applyNumberFormat="1" applyFont="1" applyFill="1" applyBorder="1" applyAlignment="1">
      <alignment vertical="center" wrapText="1"/>
    </xf>
    <xf numFmtId="190" fontId="2" fillId="14" borderId="23" xfId="0" applyNumberFormat="1" applyFont="1" applyFill="1" applyBorder="1" applyAlignment="1">
      <alignment vertical="center" wrapText="1"/>
    </xf>
    <xf numFmtId="0" fontId="1" fillId="9" borderId="24" xfId="0" applyFont="1" applyFill="1" applyBorder="1" applyAlignment="1">
      <alignment vertical="center"/>
    </xf>
    <xf numFmtId="188" fontId="1" fillId="9" borderId="23" xfId="0" applyNumberFormat="1" applyFont="1" applyFill="1" applyBorder="1" applyAlignment="1">
      <alignment vertical="center" wrapText="1"/>
    </xf>
    <xf numFmtId="190" fontId="1" fillId="9" borderId="25" xfId="0" applyNumberFormat="1" applyFont="1" applyFill="1" applyBorder="1" applyAlignment="1">
      <alignment vertical="center" wrapText="1"/>
    </xf>
    <xf numFmtId="190" fontId="1" fillId="9" borderId="23" xfId="0" applyNumberFormat="1" applyFont="1" applyFill="1" applyBorder="1" applyAlignment="1">
      <alignment vertical="center" wrapText="1"/>
    </xf>
    <xf numFmtId="0" fontId="6" fillId="10" borderId="21" xfId="0" quotePrefix="1" applyFont="1" applyFill="1" applyBorder="1" applyAlignment="1">
      <alignment vertical="center"/>
    </xf>
    <xf numFmtId="0" fontId="1" fillId="10" borderId="24" xfId="0" applyFont="1" applyFill="1" applyBorder="1" applyAlignment="1">
      <alignment vertical="center"/>
    </xf>
    <xf numFmtId="0" fontId="2" fillId="10" borderId="24" xfId="0" applyFont="1" applyFill="1" applyBorder="1"/>
    <xf numFmtId="188" fontId="5" fillId="10" borderId="23" xfId="0" applyNumberFormat="1" applyFont="1" applyFill="1" applyBorder="1" applyAlignment="1">
      <alignment vertical="center"/>
    </xf>
    <xf numFmtId="190" fontId="5" fillId="10" borderId="23" xfId="0" applyNumberFormat="1" applyFont="1" applyFill="1" applyBorder="1" applyAlignment="1">
      <alignment vertical="center"/>
    </xf>
    <xf numFmtId="188" fontId="5" fillId="11" borderId="23" xfId="0" applyNumberFormat="1" applyFont="1" applyFill="1" applyBorder="1" applyAlignment="1">
      <alignment vertical="center"/>
    </xf>
    <xf numFmtId="0" fontId="1" fillId="11" borderId="25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191" fontId="1" fillId="14" borderId="21" xfId="0" applyNumberFormat="1" applyFont="1" applyFill="1" applyBorder="1" applyAlignment="1">
      <alignment vertical="center"/>
    </xf>
    <xf numFmtId="0" fontId="2" fillId="14" borderId="21" xfId="0" applyFont="1" applyFill="1" applyBorder="1" applyAlignment="1">
      <alignment vertical="center"/>
    </xf>
    <xf numFmtId="0" fontId="2" fillId="14" borderId="24" xfId="0" applyFont="1" applyFill="1" applyBorder="1" applyAlignment="1">
      <alignment vertical="center"/>
    </xf>
    <xf numFmtId="191" fontId="1" fillId="9" borderId="21" xfId="0" applyNumberFormat="1" applyFont="1" applyFill="1" applyBorder="1" applyAlignment="1">
      <alignment vertical="center"/>
    </xf>
    <xf numFmtId="0" fontId="1" fillId="11" borderId="24" xfId="0" applyFont="1" applyFill="1" applyBorder="1" applyAlignment="1">
      <alignment vertical="center"/>
    </xf>
    <xf numFmtId="190" fontId="1" fillId="0" borderId="23" xfId="0" applyNumberFormat="1" applyFont="1" applyBorder="1" applyAlignment="1">
      <alignment vertical="center" wrapText="1"/>
    </xf>
    <xf numFmtId="189" fontId="1" fillId="0" borderId="26" xfId="0" applyNumberFormat="1" applyFont="1" applyBorder="1" applyAlignment="1">
      <alignment vertical="center"/>
    </xf>
    <xf numFmtId="189" fontId="1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8" xfId="0" quotePrefix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11" borderId="30" xfId="0" applyFont="1" applyFill="1" applyBorder="1" applyAlignment="1">
      <alignment horizontal="center" vertical="center" wrapText="1"/>
    </xf>
    <xf numFmtId="190" fontId="2" fillId="11" borderId="30" xfId="0" applyNumberFormat="1" applyFont="1" applyFill="1" applyBorder="1" applyAlignment="1">
      <alignment horizontal="right" vertical="center" wrapText="1"/>
    </xf>
    <xf numFmtId="188" fontId="2" fillId="11" borderId="30" xfId="0" applyNumberFormat="1" applyFont="1" applyFill="1" applyBorder="1" applyAlignment="1">
      <alignment vertical="center"/>
    </xf>
    <xf numFmtId="189" fontId="1" fillId="15" borderId="31" xfId="0" applyNumberFormat="1" applyFont="1" applyFill="1" applyBorder="1" applyAlignment="1">
      <alignment vertical="center"/>
    </xf>
    <xf numFmtId="189" fontId="1" fillId="15" borderId="32" xfId="0" applyNumberFormat="1" applyFont="1" applyFill="1" applyBorder="1" applyAlignment="1">
      <alignment vertical="center"/>
    </xf>
    <xf numFmtId="0" fontId="2" fillId="15" borderId="32" xfId="0" applyFont="1" applyFill="1" applyBorder="1" applyAlignment="1">
      <alignment vertical="center"/>
    </xf>
    <xf numFmtId="0" fontId="2" fillId="15" borderId="33" xfId="0" applyFont="1" applyFill="1" applyBorder="1" applyAlignment="1">
      <alignment vertical="center"/>
    </xf>
    <xf numFmtId="0" fontId="2" fillId="15" borderId="34" xfId="0" applyFont="1" applyFill="1" applyBorder="1" applyAlignment="1">
      <alignment horizontal="left" vertical="center"/>
    </xf>
    <xf numFmtId="190" fontId="2" fillId="15" borderId="34" xfId="0" applyNumberFormat="1" applyFont="1" applyFill="1" applyBorder="1" applyAlignment="1">
      <alignment horizontal="left" vertical="center"/>
    </xf>
    <xf numFmtId="188" fontId="2" fillId="15" borderId="34" xfId="0" applyNumberFormat="1" applyFont="1" applyFill="1" applyBorder="1" applyAlignment="1">
      <alignment vertical="center"/>
    </xf>
    <xf numFmtId="190" fontId="2" fillId="15" borderId="31" xfId="0" applyNumberFormat="1" applyFont="1" applyFill="1" applyBorder="1" applyAlignment="1">
      <alignment vertical="center"/>
    </xf>
    <xf numFmtId="190" fontId="2" fillId="15" borderId="34" xfId="0" applyNumberFormat="1" applyFont="1" applyFill="1" applyBorder="1" applyAlignment="1">
      <alignment vertical="center"/>
    </xf>
    <xf numFmtId="189" fontId="1" fillId="16" borderId="25" xfId="0" applyNumberFormat="1" applyFont="1" applyFill="1" applyBorder="1" applyAlignment="1">
      <alignment vertical="center"/>
    </xf>
    <xf numFmtId="189" fontId="1" fillId="16" borderId="21" xfId="0" applyNumberFormat="1" applyFont="1" applyFill="1" applyBorder="1" applyAlignment="1">
      <alignment vertical="center"/>
    </xf>
    <xf numFmtId="0" fontId="1" fillId="16" borderId="21" xfId="0" applyFont="1" applyFill="1" applyBorder="1" applyAlignment="1">
      <alignment vertical="center"/>
    </xf>
    <xf numFmtId="0" fontId="1" fillId="16" borderId="24" xfId="0" applyFont="1" applyFill="1" applyBorder="1" applyAlignment="1">
      <alignment vertical="center"/>
    </xf>
    <xf numFmtId="0" fontId="1" fillId="16" borderId="23" xfId="0" applyFont="1" applyFill="1" applyBorder="1" applyAlignment="1">
      <alignment horizontal="center" vertical="center"/>
    </xf>
    <xf numFmtId="190" fontId="1" fillId="16" borderId="23" xfId="0" applyNumberFormat="1" applyFont="1" applyFill="1" applyBorder="1" applyAlignment="1">
      <alignment horizontal="center" vertical="center"/>
    </xf>
    <xf numFmtId="188" fontId="5" fillId="16" borderId="23" xfId="0" applyNumberFormat="1" applyFont="1" applyFill="1" applyBorder="1" applyAlignment="1">
      <alignment horizontal="center" vertical="center"/>
    </xf>
    <xf numFmtId="190" fontId="1" fillId="16" borderId="25" xfId="0" applyNumberFormat="1" applyFont="1" applyFill="1" applyBorder="1" applyAlignment="1">
      <alignment horizontal="center" vertical="center"/>
    </xf>
    <xf numFmtId="189" fontId="1" fillId="17" borderId="25" xfId="0" applyNumberFormat="1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189" fontId="1" fillId="17" borderId="21" xfId="0" applyNumberFormat="1" applyFont="1" applyFill="1" applyBorder="1" applyAlignment="1">
      <alignment vertical="center"/>
    </xf>
    <xf numFmtId="0" fontId="1" fillId="17" borderId="24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190" fontId="1" fillId="17" borderId="23" xfId="0" applyNumberFormat="1" applyFont="1" applyFill="1" applyBorder="1" applyAlignment="1">
      <alignment horizontal="right" vertical="center" wrapText="1"/>
    </xf>
    <xf numFmtId="188" fontId="1" fillId="17" borderId="23" xfId="0" applyNumberFormat="1" applyFont="1" applyFill="1" applyBorder="1" applyAlignment="1">
      <alignment vertical="center"/>
    </xf>
    <xf numFmtId="190" fontId="1" fillId="17" borderId="25" xfId="0" applyNumberFormat="1" applyFont="1" applyFill="1" applyBorder="1" applyAlignment="1">
      <alignment vertical="center"/>
    </xf>
    <xf numFmtId="190" fontId="1" fillId="17" borderId="23" xfId="0" applyNumberFormat="1" applyFont="1" applyFill="1" applyBorder="1" applyAlignment="1">
      <alignment vertical="center"/>
    </xf>
    <xf numFmtId="191" fontId="1" fillId="0" borderId="25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/>
    <xf numFmtId="0" fontId="1" fillId="11" borderId="21" xfId="0" quotePrefix="1" applyFont="1" applyFill="1" applyBorder="1" applyAlignment="1">
      <alignment horizontal="left" vertical="center"/>
    </xf>
    <xf numFmtId="190" fontId="2" fillId="0" borderId="8" xfId="0" applyNumberFormat="1" applyFont="1" applyBorder="1" applyAlignment="1">
      <alignment vertical="center"/>
    </xf>
    <xf numFmtId="190" fontId="2" fillId="0" borderId="10" xfId="0" applyNumberFormat="1" applyFont="1" applyBorder="1" applyAlignment="1">
      <alignment vertical="center"/>
    </xf>
    <xf numFmtId="189" fontId="1" fillId="18" borderId="25" xfId="0" applyNumberFormat="1" applyFont="1" applyFill="1" applyBorder="1" applyAlignment="1">
      <alignment vertical="center"/>
    </xf>
    <xf numFmtId="189" fontId="1" fillId="18" borderId="21" xfId="0" applyNumberFormat="1" applyFont="1" applyFill="1" applyBorder="1" applyAlignment="1">
      <alignment vertical="center"/>
    </xf>
    <xf numFmtId="0" fontId="1" fillId="18" borderId="21" xfId="0" applyFont="1" applyFill="1" applyBorder="1" applyAlignment="1">
      <alignment vertical="center"/>
    </xf>
    <xf numFmtId="0" fontId="1" fillId="18" borderId="24" xfId="0" applyFont="1" applyFill="1" applyBorder="1" applyAlignment="1">
      <alignment vertical="center"/>
    </xf>
    <xf numFmtId="0" fontId="2" fillId="18" borderId="23" xfId="0" applyFont="1" applyFill="1" applyBorder="1" applyAlignment="1">
      <alignment horizontal="center" vertical="center" wrapText="1"/>
    </xf>
    <xf numFmtId="190" fontId="2" fillId="18" borderId="23" xfId="0" applyNumberFormat="1" applyFont="1" applyFill="1" applyBorder="1" applyAlignment="1">
      <alignment horizontal="right" vertical="center" wrapText="1"/>
    </xf>
    <xf numFmtId="188" fontId="1" fillId="18" borderId="23" xfId="0" applyNumberFormat="1" applyFont="1" applyFill="1" applyBorder="1" applyAlignment="1">
      <alignment vertical="center"/>
    </xf>
    <xf numFmtId="190" fontId="1" fillId="18" borderId="25" xfId="0" applyNumberFormat="1" applyFont="1" applyFill="1" applyBorder="1" applyAlignment="1">
      <alignment vertical="center"/>
    </xf>
    <xf numFmtId="190" fontId="1" fillId="18" borderId="23" xfId="0" applyNumberFormat="1" applyFont="1" applyFill="1" applyBorder="1" applyAlignment="1">
      <alignment vertical="center"/>
    </xf>
    <xf numFmtId="189" fontId="1" fillId="10" borderId="23" xfId="0" applyNumberFormat="1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shrinkToFit="1"/>
    </xf>
    <xf numFmtId="190" fontId="1" fillId="18" borderId="23" xfId="0" applyNumberFormat="1" applyFont="1" applyFill="1" applyBorder="1" applyAlignment="1">
      <alignment horizontal="right" vertical="center" wrapText="1"/>
    </xf>
    <xf numFmtId="190" fontId="2" fillId="0" borderId="23" xfId="0" applyNumberFormat="1" applyFont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189" fontId="1" fillId="0" borderId="28" xfId="0" applyNumberFormat="1" applyFont="1" applyBorder="1" applyAlignment="1">
      <alignment horizontal="left" vertical="center"/>
    </xf>
    <xf numFmtId="188" fontId="2" fillId="0" borderId="30" xfId="0" applyNumberFormat="1" applyFont="1" applyBorder="1" applyAlignment="1">
      <alignment vertical="center"/>
    </xf>
    <xf numFmtId="189" fontId="1" fillId="18" borderId="21" xfId="0" applyNumberFormat="1" applyFont="1" applyFill="1" applyBorder="1" applyAlignment="1">
      <alignment horizontal="left" vertical="center"/>
    </xf>
    <xf numFmtId="0" fontId="2" fillId="10" borderId="21" xfId="0" applyFont="1" applyFill="1" applyBorder="1" applyAlignment="1">
      <alignment horizontal="left" vertical="center"/>
    </xf>
    <xf numFmtId="0" fontId="2" fillId="0" borderId="24" xfId="0" quotePrefix="1" applyFont="1" applyBorder="1" applyAlignment="1">
      <alignment vertical="center"/>
    </xf>
    <xf numFmtId="187" fontId="1" fillId="17" borderId="25" xfId="0" applyNumberFormat="1" applyFont="1" applyFill="1" applyBorder="1" applyAlignment="1">
      <alignment vertical="center"/>
    </xf>
    <xf numFmtId="187" fontId="1" fillId="17" borderId="23" xfId="0" applyNumberFormat="1" applyFont="1" applyFill="1" applyBorder="1" applyAlignment="1">
      <alignment vertical="center"/>
    </xf>
    <xf numFmtId="188" fontId="1" fillId="17" borderId="23" xfId="0" applyNumberFormat="1" applyFont="1" applyFill="1" applyBorder="1" applyAlignment="1">
      <alignment horizontal="right" vertical="center" wrapText="1"/>
    </xf>
    <xf numFmtId="189" fontId="1" fillId="17" borderId="21" xfId="0" applyNumberFormat="1" applyFont="1" applyFill="1" applyBorder="1" applyAlignment="1">
      <alignment horizontal="left" vertical="center"/>
    </xf>
    <xf numFmtId="189" fontId="1" fillId="19" borderId="31" xfId="0" applyNumberFormat="1" applyFont="1" applyFill="1" applyBorder="1" applyAlignment="1">
      <alignment vertical="center"/>
    </xf>
    <xf numFmtId="189" fontId="1" fillId="19" borderId="32" xfId="0" applyNumberFormat="1" applyFont="1" applyFill="1" applyBorder="1" applyAlignment="1">
      <alignment vertical="center"/>
    </xf>
    <xf numFmtId="0" fontId="1" fillId="19" borderId="32" xfId="0" applyFont="1" applyFill="1" applyBorder="1" applyAlignment="1">
      <alignment vertical="center"/>
    </xf>
    <xf numFmtId="0" fontId="1" fillId="19" borderId="33" xfId="0" applyFont="1" applyFill="1" applyBorder="1" applyAlignment="1">
      <alignment vertical="center"/>
    </xf>
    <xf numFmtId="0" fontId="1" fillId="19" borderId="34" xfId="0" applyFont="1" applyFill="1" applyBorder="1" applyAlignment="1">
      <alignment horizontal="left" vertical="center"/>
    </xf>
    <xf numFmtId="190" fontId="1" fillId="19" borderId="34" xfId="0" applyNumberFormat="1" applyFont="1" applyFill="1" applyBorder="1" applyAlignment="1">
      <alignment horizontal="left" vertical="center"/>
    </xf>
    <xf numFmtId="188" fontId="1" fillId="19" borderId="34" xfId="0" applyNumberFormat="1" applyFont="1" applyFill="1" applyBorder="1" applyAlignment="1">
      <alignment vertical="center"/>
    </xf>
    <xf numFmtId="190" fontId="1" fillId="19" borderId="31" xfId="0" applyNumberFormat="1" applyFont="1" applyFill="1" applyBorder="1" applyAlignment="1">
      <alignment vertical="center"/>
    </xf>
    <xf numFmtId="190" fontId="1" fillId="19" borderId="34" xfId="0" applyNumberFormat="1" applyFont="1" applyFill="1" applyBorder="1" applyAlignment="1">
      <alignment vertical="center"/>
    </xf>
    <xf numFmtId="189" fontId="1" fillId="20" borderId="25" xfId="0" applyNumberFormat="1" applyFont="1" applyFill="1" applyBorder="1" applyAlignment="1">
      <alignment vertical="center"/>
    </xf>
    <xf numFmtId="189" fontId="1" fillId="20" borderId="21" xfId="0" applyNumberFormat="1" applyFont="1" applyFill="1" applyBorder="1" applyAlignment="1">
      <alignment vertical="center"/>
    </xf>
    <xf numFmtId="0" fontId="1" fillId="20" borderId="21" xfId="0" applyFont="1" applyFill="1" applyBorder="1" applyAlignment="1">
      <alignment vertical="center"/>
    </xf>
    <xf numFmtId="0" fontId="1" fillId="20" borderId="24" xfId="0" applyFont="1" applyFill="1" applyBorder="1" applyAlignment="1">
      <alignment vertical="center"/>
    </xf>
    <xf numFmtId="0" fontId="1" fillId="20" borderId="23" xfId="0" applyFont="1" applyFill="1" applyBorder="1" applyAlignment="1">
      <alignment horizontal="center" vertical="center"/>
    </xf>
    <xf numFmtId="190" fontId="1" fillId="20" borderId="23" xfId="0" applyNumberFormat="1" applyFont="1" applyFill="1" applyBorder="1" applyAlignment="1">
      <alignment vertical="center"/>
    </xf>
    <xf numFmtId="188" fontId="1" fillId="20" borderId="23" xfId="0" applyNumberFormat="1" applyFont="1" applyFill="1" applyBorder="1" applyAlignment="1">
      <alignment vertical="center"/>
    </xf>
    <xf numFmtId="190" fontId="1" fillId="20" borderId="25" xfId="0" applyNumberFormat="1" applyFont="1" applyFill="1" applyBorder="1" applyAlignment="1">
      <alignment vertical="center"/>
    </xf>
    <xf numFmtId="189" fontId="1" fillId="21" borderId="25" xfId="0" applyNumberFormat="1" applyFont="1" applyFill="1" applyBorder="1" applyAlignment="1">
      <alignment vertical="center"/>
    </xf>
    <xf numFmtId="0" fontId="1" fillId="21" borderId="21" xfId="0" applyFont="1" applyFill="1" applyBorder="1" applyAlignment="1">
      <alignment vertical="center"/>
    </xf>
    <xf numFmtId="0" fontId="1" fillId="21" borderId="24" xfId="0" applyFont="1" applyFill="1" applyBorder="1" applyAlignment="1">
      <alignment vertical="center"/>
    </xf>
    <xf numFmtId="0" fontId="1" fillId="21" borderId="23" xfId="0" applyFont="1" applyFill="1" applyBorder="1" applyAlignment="1">
      <alignment horizontal="center" vertical="center" wrapText="1"/>
    </xf>
    <xf numFmtId="190" fontId="1" fillId="21" borderId="23" xfId="0" applyNumberFormat="1" applyFont="1" applyFill="1" applyBorder="1" applyAlignment="1">
      <alignment horizontal="right" vertical="center" wrapText="1"/>
    </xf>
    <xf numFmtId="188" fontId="1" fillId="21" borderId="23" xfId="0" applyNumberFormat="1" applyFont="1" applyFill="1" applyBorder="1" applyAlignment="1">
      <alignment vertical="center"/>
    </xf>
    <xf numFmtId="190" fontId="1" fillId="21" borderId="25" xfId="0" applyNumberFormat="1" applyFont="1" applyFill="1" applyBorder="1" applyAlignment="1">
      <alignment vertical="center"/>
    </xf>
    <xf numFmtId="190" fontId="1" fillId="21" borderId="23" xfId="0" applyNumberFormat="1" applyFont="1" applyFill="1" applyBorder="1" applyAlignment="1">
      <alignment vertical="center"/>
    </xf>
    <xf numFmtId="190" fontId="1" fillId="0" borderId="23" xfId="0" applyNumberFormat="1" applyFont="1" applyBorder="1" applyAlignment="1">
      <alignment horizontal="center" vertical="center" wrapText="1"/>
    </xf>
    <xf numFmtId="190" fontId="11" fillId="0" borderId="23" xfId="0" applyNumberFormat="1" applyFont="1" applyBorder="1" applyAlignment="1">
      <alignment vertical="center"/>
    </xf>
    <xf numFmtId="189" fontId="1" fillId="20" borderId="24" xfId="0" applyNumberFormat="1" applyFont="1" applyFill="1" applyBorder="1" applyAlignment="1">
      <alignment vertical="center"/>
    </xf>
    <xf numFmtId="0" fontId="1" fillId="20" borderId="23" xfId="0" applyFont="1" applyFill="1" applyBorder="1" applyAlignment="1">
      <alignment horizontal="left" vertical="center"/>
    </xf>
    <xf numFmtId="190" fontId="1" fillId="20" borderId="23" xfId="0" applyNumberFormat="1" applyFont="1" applyFill="1" applyBorder="1" applyAlignment="1">
      <alignment horizontal="right" vertical="center"/>
    </xf>
    <xf numFmtId="188" fontId="1" fillId="20" borderId="23" xfId="0" applyNumberFormat="1" applyFont="1" applyFill="1" applyBorder="1" applyAlignment="1">
      <alignment horizontal="right" vertical="center"/>
    </xf>
    <xf numFmtId="187" fontId="1" fillId="20" borderId="25" xfId="0" applyNumberFormat="1" applyFont="1" applyFill="1" applyBorder="1" applyAlignment="1">
      <alignment horizontal="right" vertical="center"/>
    </xf>
    <xf numFmtId="187" fontId="1" fillId="20" borderId="23" xfId="0" applyNumberFormat="1" applyFont="1" applyFill="1" applyBorder="1" applyAlignment="1">
      <alignment horizontal="right" vertical="center"/>
    </xf>
    <xf numFmtId="191" fontId="1" fillId="21" borderId="25" xfId="0" applyNumberFormat="1" applyFont="1" applyFill="1" applyBorder="1" applyAlignment="1">
      <alignment vertical="center"/>
    </xf>
    <xf numFmtId="191" fontId="1" fillId="21" borderId="21" xfId="0" applyNumberFormat="1" applyFont="1" applyFill="1" applyBorder="1" applyAlignment="1">
      <alignment vertical="center"/>
    </xf>
    <xf numFmtId="189" fontId="1" fillId="21" borderId="21" xfId="0" applyNumberFormat="1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187" fontId="1" fillId="21" borderId="23" xfId="0" applyNumberFormat="1" applyFont="1" applyFill="1" applyBorder="1" applyAlignment="1">
      <alignment vertical="center"/>
    </xf>
    <xf numFmtId="187" fontId="1" fillId="10" borderId="25" xfId="0" applyNumberFormat="1" applyFont="1" applyFill="1" applyBorder="1" applyAlignment="1">
      <alignment vertical="center"/>
    </xf>
    <xf numFmtId="187" fontId="1" fillId="10" borderId="23" xfId="0" applyNumberFormat="1" applyFont="1" applyFill="1" applyBorder="1" applyAlignment="1">
      <alignment vertical="center"/>
    </xf>
    <xf numFmtId="190" fontId="2" fillId="10" borderId="23" xfId="0" applyNumberFormat="1" applyFont="1" applyFill="1" applyBorder="1" applyAlignment="1">
      <alignment horizontal="center" vertical="center" wrapText="1"/>
    </xf>
    <xf numFmtId="191" fontId="1" fillId="21" borderId="19" xfId="0" applyNumberFormat="1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191" fontId="1" fillId="21" borderId="20" xfId="0" applyNumberFormat="1" applyFont="1" applyFill="1" applyBorder="1" applyAlignment="1">
      <alignment vertical="center"/>
    </xf>
    <xf numFmtId="189" fontId="1" fillId="21" borderId="20" xfId="0" applyNumberFormat="1" applyFont="1" applyFill="1" applyBorder="1" applyAlignment="1">
      <alignment vertical="center"/>
    </xf>
    <xf numFmtId="0" fontId="1" fillId="21" borderId="35" xfId="0" applyFont="1" applyFill="1" applyBorder="1" applyAlignment="1">
      <alignment vertical="center"/>
    </xf>
    <xf numFmtId="0" fontId="1" fillId="21" borderId="22" xfId="0" applyFont="1" applyFill="1" applyBorder="1" applyAlignment="1">
      <alignment horizontal="center" vertical="center" wrapText="1"/>
    </xf>
    <xf numFmtId="190" fontId="1" fillId="21" borderId="22" xfId="0" applyNumberFormat="1" applyFont="1" applyFill="1" applyBorder="1" applyAlignment="1">
      <alignment horizontal="right" vertical="center" wrapText="1"/>
    </xf>
    <xf numFmtId="188" fontId="1" fillId="21" borderId="22" xfId="0" applyNumberFormat="1" applyFont="1" applyFill="1" applyBorder="1" applyAlignment="1">
      <alignment vertical="center"/>
    </xf>
    <xf numFmtId="190" fontId="1" fillId="21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90" fontId="2" fillId="11" borderId="23" xfId="0" applyNumberFormat="1" applyFont="1" applyFill="1" applyBorder="1" applyAlignment="1">
      <alignment horizontal="center" vertical="center"/>
    </xf>
    <xf numFmtId="190" fontId="1" fillId="0" borderId="23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190" fontId="2" fillId="11" borderId="30" xfId="0" applyNumberFormat="1" applyFont="1" applyFill="1" applyBorder="1" applyAlignment="1">
      <alignment horizontal="center" vertical="center"/>
    </xf>
    <xf numFmtId="0" fontId="1" fillId="22" borderId="31" xfId="0" applyFont="1" applyFill="1" applyBorder="1" applyAlignment="1">
      <alignment vertical="center"/>
    </xf>
    <xf numFmtId="0" fontId="1" fillId="22" borderId="32" xfId="0" applyFont="1" applyFill="1" applyBorder="1" applyAlignment="1">
      <alignment vertical="center"/>
    </xf>
    <xf numFmtId="0" fontId="1" fillId="22" borderId="33" xfId="0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190" fontId="1" fillId="22" borderId="34" xfId="0" applyNumberFormat="1" applyFont="1" applyFill="1" applyBorder="1" applyAlignment="1">
      <alignment vertical="center"/>
    </xf>
    <xf numFmtId="188" fontId="1" fillId="22" borderId="34" xfId="0" applyNumberFormat="1" applyFont="1" applyFill="1" applyBorder="1" applyAlignment="1">
      <alignment vertical="center"/>
    </xf>
    <xf numFmtId="190" fontId="1" fillId="22" borderId="31" xfId="0" applyNumberFormat="1" applyFont="1" applyFill="1" applyBorder="1" applyAlignment="1">
      <alignment vertical="center"/>
    </xf>
    <xf numFmtId="0" fontId="1" fillId="23" borderId="25" xfId="0" applyFont="1" applyFill="1" applyBorder="1" applyAlignment="1">
      <alignment vertical="center"/>
    </xf>
    <xf numFmtId="0" fontId="1" fillId="23" borderId="21" xfId="0" applyFont="1" applyFill="1" applyBorder="1" applyAlignment="1">
      <alignment vertical="center"/>
    </xf>
    <xf numFmtId="0" fontId="1" fillId="23" borderId="24" xfId="0" applyFont="1" applyFill="1" applyBorder="1" applyAlignment="1">
      <alignment vertical="center"/>
    </xf>
    <xf numFmtId="0" fontId="1" fillId="23" borderId="23" xfId="0" applyFont="1" applyFill="1" applyBorder="1" applyAlignment="1">
      <alignment horizontal="left" vertical="center"/>
    </xf>
    <xf numFmtId="190" fontId="1" fillId="23" borderId="23" xfId="0" applyNumberFormat="1" applyFont="1" applyFill="1" applyBorder="1" applyAlignment="1">
      <alignment horizontal="left" vertical="center"/>
    </xf>
    <xf numFmtId="188" fontId="1" fillId="23" borderId="23" xfId="0" applyNumberFormat="1" applyFont="1" applyFill="1" applyBorder="1" applyAlignment="1">
      <alignment horizontal="left" vertical="center"/>
    </xf>
    <xf numFmtId="190" fontId="1" fillId="23" borderId="25" xfId="0" applyNumberFormat="1" applyFont="1" applyFill="1" applyBorder="1" applyAlignment="1">
      <alignment horizontal="left" vertical="center"/>
    </xf>
    <xf numFmtId="0" fontId="1" fillId="24" borderId="25" xfId="0" applyFont="1" applyFill="1" applyBorder="1" applyAlignment="1">
      <alignment vertical="center"/>
    </xf>
    <xf numFmtId="189" fontId="1" fillId="24" borderId="21" xfId="0" applyNumberFormat="1" applyFont="1" applyFill="1" applyBorder="1" applyAlignment="1">
      <alignment vertical="center"/>
    </xf>
    <xf numFmtId="0" fontId="1" fillId="24" borderId="21" xfId="0" applyFont="1" applyFill="1" applyBorder="1" applyAlignment="1">
      <alignment vertical="center"/>
    </xf>
    <xf numFmtId="0" fontId="1" fillId="24" borderId="24" xfId="0" applyFont="1" applyFill="1" applyBorder="1" applyAlignment="1">
      <alignment vertical="center"/>
    </xf>
    <xf numFmtId="0" fontId="1" fillId="24" borderId="23" xfId="0" applyFont="1" applyFill="1" applyBorder="1" applyAlignment="1">
      <alignment horizontal="center" vertical="center"/>
    </xf>
    <xf numFmtId="190" fontId="1" fillId="24" borderId="23" xfId="0" applyNumberFormat="1" applyFont="1" applyFill="1" applyBorder="1" applyAlignment="1">
      <alignment horizontal="center" vertical="center"/>
    </xf>
    <xf numFmtId="188" fontId="1" fillId="24" borderId="23" xfId="0" applyNumberFormat="1" applyFont="1" applyFill="1" applyBorder="1" applyAlignment="1">
      <alignment vertical="center"/>
    </xf>
    <xf numFmtId="190" fontId="1" fillId="24" borderId="25" xfId="0" applyNumberFormat="1" applyFont="1" applyFill="1" applyBorder="1" applyAlignment="1">
      <alignment vertical="center"/>
    </xf>
    <xf numFmtId="190" fontId="1" fillId="24" borderId="23" xfId="0" applyNumberFormat="1" applyFont="1" applyFill="1" applyBorder="1" applyAlignment="1">
      <alignment vertical="center"/>
    </xf>
    <xf numFmtId="0" fontId="2" fillId="11" borderId="24" xfId="0" applyFont="1" applyFill="1" applyBorder="1" applyAlignment="1">
      <alignment horizontal="left" vertical="center"/>
    </xf>
    <xf numFmtId="0" fontId="2" fillId="24" borderId="21" xfId="0" applyFont="1" applyFill="1" applyBorder="1" applyAlignment="1">
      <alignment vertical="center"/>
    </xf>
    <xf numFmtId="0" fontId="2" fillId="24" borderId="24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11" borderId="23" xfId="0" applyFont="1" applyFill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left" vertical="center"/>
    </xf>
    <xf numFmtId="190" fontId="1" fillId="11" borderId="23" xfId="0" applyNumberFormat="1" applyFont="1" applyFill="1" applyBorder="1" applyAlignment="1">
      <alignment horizontal="center" vertical="center"/>
    </xf>
    <xf numFmtId="0" fontId="2" fillId="0" borderId="29" xfId="0" quotePrefix="1" applyFont="1" applyBorder="1" applyAlignment="1">
      <alignment vertical="center"/>
    </xf>
    <xf numFmtId="190" fontId="2" fillId="0" borderId="23" xfId="0" applyNumberFormat="1" applyFont="1" applyBorder="1" applyAlignment="1">
      <alignment horizontal="center" vertical="center"/>
    </xf>
    <xf numFmtId="189" fontId="2" fillId="0" borderId="25" xfId="0" applyNumberFormat="1" applyFont="1" applyBorder="1" applyAlignment="1">
      <alignment vertical="center"/>
    </xf>
    <xf numFmtId="189" fontId="2" fillId="0" borderId="21" xfId="0" applyNumberFormat="1" applyFont="1" applyBorder="1" applyAlignment="1">
      <alignment vertical="center"/>
    </xf>
    <xf numFmtId="189" fontId="2" fillId="0" borderId="21" xfId="0" applyNumberFormat="1" applyFont="1" applyBorder="1" applyAlignment="1">
      <alignment horizontal="left" vertical="center"/>
    </xf>
    <xf numFmtId="0" fontId="1" fillId="24" borderId="19" xfId="0" applyFont="1" applyFill="1" applyBorder="1" applyAlignment="1">
      <alignment vertical="center"/>
    </xf>
    <xf numFmtId="189" fontId="1" fillId="24" borderId="20" xfId="0" applyNumberFormat="1" applyFont="1" applyFill="1" applyBorder="1" applyAlignment="1">
      <alignment vertical="center"/>
    </xf>
    <xf numFmtId="0" fontId="1" fillId="24" borderId="20" xfId="0" applyFont="1" applyFill="1" applyBorder="1" applyAlignment="1">
      <alignment vertical="center"/>
    </xf>
    <xf numFmtId="0" fontId="1" fillId="24" borderId="35" xfId="0" applyFont="1" applyFill="1" applyBorder="1" applyAlignment="1">
      <alignment vertical="center"/>
    </xf>
    <xf numFmtId="0" fontId="1" fillId="24" borderId="22" xfId="0" applyFont="1" applyFill="1" applyBorder="1" applyAlignment="1">
      <alignment horizontal="center" vertical="center"/>
    </xf>
    <xf numFmtId="190" fontId="1" fillId="24" borderId="22" xfId="0" applyNumberFormat="1" applyFont="1" applyFill="1" applyBorder="1" applyAlignment="1">
      <alignment horizontal="center" vertical="center"/>
    </xf>
    <xf numFmtId="188" fontId="1" fillId="24" borderId="22" xfId="0" applyNumberFormat="1" applyFont="1" applyFill="1" applyBorder="1" applyAlignment="1">
      <alignment vertical="center"/>
    </xf>
    <xf numFmtId="190" fontId="1" fillId="24" borderId="19" xfId="0" applyNumberFormat="1" applyFont="1" applyFill="1" applyBorder="1" applyAlignment="1">
      <alignment vertical="center"/>
    </xf>
    <xf numFmtId="190" fontId="1" fillId="24" borderId="22" xfId="0" applyNumberFormat="1" applyFont="1" applyFill="1" applyBorder="1" applyAlignment="1">
      <alignment vertical="center"/>
    </xf>
    <xf numFmtId="189" fontId="9" fillId="0" borderId="21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90" fontId="9" fillId="0" borderId="23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vertical="center"/>
    </xf>
    <xf numFmtId="189" fontId="2" fillId="0" borderId="20" xfId="0" applyNumberFormat="1" applyFont="1" applyBorder="1" applyAlignment="1">
      <alignment vertical="center"/>
    </xf>
    <xf numFmtId="189" fontId="2" fillId="0" borderId="20" xfId="0" applyNumberFormat="1" applyFont="1" applyBorder="1" applyAlignment="1">
      <alignment horizontal="left" vertical="center"/>
    </xf>
    <xf numFmtId="189" fontId="9" fillId="0" borderId="20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17" borderId="21" xfId="0" applyFont="1" applyFill="1" applyBorder="1" applyAlignment="1">
      <alignment vertical="center"/>
    </xf>
    <xf numFmtId="0" fontId="2" fillId="17" borderId="24" xfId="0" applyFont="1" applyFill="1" applyBorder="1" applyAlignment="1">
      <alignment vertical="center"/>
    </xf>
    <xf numFmtId="0" fontId="2" fillId="17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90" fontId="10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190" fontId="2" fillId="0" borderId="30" xfId="0" applyNumberFormat="1" applyFont="1" applyBorder="1" applyAlignment="1">
      <alignment vertical="center"/>
    </xf>
    <xf numFmtId="190" fontId="1" fillId="0" borderId="22" xfId="0" applyNumberFormat="1" applyFont="1" applyBorder="1" applyAlignment="1">
      <alignment vertical="center"/>
    </xf>
    <xf numFmtId="0" fontId="2" fillId="0" borderId="24" xfId="0" quotePrefix="1" applyFont="1" applyBorder="1" applyAlignment="1">
      <alignment horizontal="left" vertical="center"/>
    </xf>
    <xf numFmtId="0" fontId="1" fillId="7" borderId="25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1" fillId="7" borderId="23" xfId="0" applyFont="1" applyFill="1" applyBorder="1" applyAlignment="1">
      <alignment horizontal="left" vertical="center"/>
    </xf>
    <xf numFmtId="190" fontId="1" fillId="7" borderId="23" xfId="0" applyNumberFormat="1" applyFont="1" applyFill="1" applyBorder="1" applyAlignment="1">
      <alignment horizontal="left" vertical="center"/>
    </xf>
    <xf numFmtId="188" fontId="1" fillId="7" borderId="23" xfId="0" applyNumberFormat="1" applyFont="1" applyFill="1" applyBorder="1" applyAlignment="1">
      <alignment horizontal="left" vertical="center"/>
    </xf>
    <xf numFmtId="187" fontId="1" fillId="7" borderId="23" xfId="0" applyNumberFormat="1" applyFont="1" applyFill="1" applyBorder="1" applyAlignment="1">
      <alignment horizontal="left" vertical="center"/>
    </xf>
    <xf numFmtId="0" fontId="2" fillId="11" borderId="23" xfId="0" applyFont="1" applyFill="1" applyBorder="1" applyAlignment="1">
      <alignment horizontal="center" vertical="center"/>
    </xf>
    <xf numFmtId="188" fontId="2" fillId="11" borderId="23" xfId="0" applyNumberFormat="1" applyFont="1" applyFill="1" applyBorder="1" applyAlignment="1">
      <alignment horizontal="center" vertical="center"/>
    </xf>
    <xf numFmtId="187" fontId="2" fillId="0" borderId="23" xfId="0" applyNumberFormat="1" applyFont="1" applyBorder="1" applyAlignment="1">
      <alignment vertical="center"/>
    </xf>
    <xf numFmtId="0" fontId="1" fillId="11" borderId="36" xfId="0" applyFont="1" applyFill="1" applyBorder="1" applyAlignment="1">
      <alignment vertical="center"/>
    </xf>
    <xf numFmtId="0" fontId="1" fillId="11" borderId="37" xfId="0" applyFont="1" applyFill="1" applyBorder="1" applyAlignment="1">
      <alignment vertical="center"/>
    </xf>
    <xf numFmtId="189" fontId="1" fillId="11" borderId="37" xfId="0" applyNumberFormat="1" applyFont="1" applyFill="1" applyBorder="1" applyAlignment="1">
      <alignment vertical="center"/>
    </xf>
    <xf numFmtId="0" fontId="2" fillId="11" borderId="37" xfId="0" applyFont="1" applyFill="1" applyBorder="1" applyAlignment="1">
      <alignment vertical="center"/>
    </xf>
    <xf numFmtId="0" fontId="2" fillId="11" borderId="38" xfId="0" applyFont="1" applyFill="1" applyBorder="1" applyAlignment="1">
      <alignment vertical="center"/>
    </xf>
    <xf numFmtId="0" fontId="2" fillId="11" borderId="39" xfId="0" applyFont="1" applyFill="1" applyBorder="1" applyAlignment="1">
      <alignment horizontal="center" vertical="center"/>
    </xf>
    <xf numFmtId="190" fontId="2" fillId="11" borderId="39" xfId="0" applyNumberFormat="1" applyFont="1" applyFill="1" applyBorder="1" applyAlignment="1">
      <alignment horizontal="center" vertical="center"/>
    </xf>
    <xf numFmtId="188" fontId="2" fillId="11" borderId="39" xfId="0" applyNumberFormat="1" applyFont="1" applyFill="1" applyBorder="1" applyAlignment="1">
      <alignment horizontal="center" vertical="center"/>
    </xf>
    <xf numFmtId="187" fontId="2" fillId="11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2" fontId="2" fillId="0" borderId="0" xfId="0" applyNumberFormat="1" applyFont="1" applyAlignment="1">
      <alignment horizontal="center" vertical="center"/>
    </xf>
    <xf numFmtId="18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</xdr:colOff>
      <xdr:row>47</xdr:row>
      <xdr:rowOff>142875</xdr:rowOff>
    </xdr:from>
    <xdr:to>
      <xdr:col>11</xdr:col>
      <xdr:colOff>785812</xdr:colOff>
      <xdr:row>47</xdr:row>
      <xdr:rowOff>142875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2A35CF4-53B1-4097-84FB-B6B71FC58EA2}"/>
            </a:ext>
          </a:extLst>
        </xdr:cNvPr>
        <xdr:cNvCxnSpPr/>
      </xdr:nvCxnSpPr>
      <xdr:spPr>
        <a:xfrm>
          <a:off x="8813006" y="13134975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52</xdr:row>
      <xdr:rowOff>130969</xdr:rowOff>
    </xdr:from>
    <xdr:to>
      <xdr:col>12</xdr:col>
      <xdr:colOff>785812</xdr:colOff>
      <xdr:row>52</xdr:row>
      <xdr:rowOff>130969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1A1AB5C9-8A57-4671-BF3E-FC60536A0DFE}"/>
            </a:ext>
          </a:extLst>
        </xdr:cNvPr>
        <xdr:cNvCxnSpPr/>
      </xdr:nvCxnSpPr>
      <xdr:spPr>
        <a:xfrm>
          <a:off x="9622631" y="1450419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8506</xdr:colOff>
      <xdr:row>56</xdr:row>
      <xdr:rowOff>142875</xdr:rowOff>
    </xdr:from>
    <xdr:to>
      <xdr:col>14</xdr:col>
      <xdr:colOff>789215</xdr:colOff>
      <xdr:row>56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AFF40FE-D424-4FAA-A7AC-DB6F84C9F887}"/>
            </a:ext>
          </a:extLst>
        </xdr:cNvPr>
        <xdr:cNvCxnSpPr/>
      </xdr:nvCxnSpPr>
      <xdr:spPr>
        <a:xfrm>
          <a:off x="11238481" y="15621000"/>
          <a:ext cx="78070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40822</xdr:colOff>
      <xdr:row>58</xdr:row>
      <xdr:rowOff>142875</xdr:rowOff>
    </xdr:from>
    <xdr:to>
      <xdr:col>21</xdr:col>
      <xdr:colOff>814728</xdr:colOff>
      <xdr:row>58</xdr:row>
      <xdr:rowOff>142875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414A6A8-4A37-4D6D-9678-814953BD83CD}"/>
            </a:ext>
          </a:extLst>
        </xdr:cNvPr>
        <xdr:cNvCxnSpPr/>
      </xdr:nvCxnSpPr>
      <xdr:spPr>
        <a:xfrm>
          <a:off x="16938172" y="1617345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139</xdr:row>
      <xdr:rowOff>149679</xdr:rowOff>
    </xdr:from>
    <xdr:to>
      <xdr:col>10</xdr:col>
      <xdr:colOff>773906</xdr:colOff>
      <xdr:row>139</xdr:row>
      <xdr:rowOff>149679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7EF18F4-88F2-4EAF-8DE4-7B409CFFFC29}"/>
            </a:ext>
          </a:extLst>
        </xdr:cNvPr>
        <xdr:cNvCxnSpPr/>
      </xdr:nvCxnSpPr>
      <xdr:spPr>
        <a:xfrm>
          <a:off x="7934325" y="3855447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140</xdr:row>
      <xdr:rowOff>122464</xdr:rowOff>
    </xdr:from>
    <xdr:to>
      <xdr:col>12</xdr:col>
      <xdr:colOff>773906</xdr:colOff>
      <xdr:row>140</xdr:row>
      <xdr:rowOff>122464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40A44BC8-0114-4CE3-86D1-FE941894E3E9}"/>
            </a:ext>
          </a:extLst>
        </xdr:cNvPr>
        <xdr:cNvCxnSpPr/>
      </xdr:nvCxnSpPr>
      <xdr:spPr>
        <a:xfrm>
          <a:off x="9610725" y="3880348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27215</xdr:colOff>
      <xdr:row>140</xdr:row>
      <xdr:rowOff>163285</xdr:rowOff>
    </xdr:from>
    <xdr:to>
      <xdr:col>15</xdr:col>
      <xdr:colOff>801121</xdr:colOff>
      <xdr:row>140</xdr:row>
      <xdr:rowOff>163285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24EB6AB2-3020-4526-B828-535109747A8B}"/>
            </a:ext>
          </a:extLst>
        </xdr:cNvPr>
        <xdr:cNvCxnSpPr/>
      </xdr:nvCxnSpPr>
      <xdr:spPr>
        <a:xfrm>
          <a:off x="12066815" y="3884431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789214</xdr:colOff>
      <xdr:row>140</xdr:row>
      <xdr:rowOff>149678</xdr:rowOff>
    </xdr:from>
    <xdr:to>
      <xdr:col>17</xdr:col>
      <xdr:colOff>746692</xdr:colOff>
      <xdr:row>140</xdr:row>
      <xdr:rowOff>149678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BA9FFACC-72A6-40DF-A39C-A2485C1C375F}"/>
            </a:ext>
          </a:extLst>
        </xdr:cNvPr>
        <xdr:cNvCxnSpPr/>
      </xdr:nvCxnSpPr>
      <xdr:spPr>
        <a:xfrm>
          <a:off x="13638439" y="38830703"/>
          <a:ext cx="76710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802820</xdr:colOff>
      <xdr:row>140</xdr:row>
      <xdr:rowOff>108857</xdr:rowOff>
    </xdr:from>
    <xdr:to>
      <xdr:col>19</xdr:col>
      <xdr:colOff>760298</xdr:colOff>
      <xdr:row>140</xdr:row>
      <xdr:rowOff>108857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7BADF0D6-70F5-4D4A-B4AE-62D21B570C5A}"/>
            </a:ext>
          </a:extLst>
        </xdr:cNvPr>
        <xdr:cNvCxnSpPr/>
      </xdr:nvCxnSpPr>
      <xdr:spPr>
        <a:xfrm>
          <a:off x="15271295" y="38789882"/>
          <a:ext cx="76710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141</xdr:row>
      <xdr:rowOff>149678</xdr:rowOff>
    </xdr:from>
    <xdr:to>
      <xdr:col>20</xdr:col>
      <xdr:colOff>773906</xdr:colOff>
      <xdr:row>141</xdr:row>
      <xdr:rowOff>149678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428C5C48-F1BC-423A-A691-FCE1395B39B6}"/>
            </a:ext>
          </a:extLst>
        </xdr:cNvPr>
        <xdr:cNvCxnSpPr/>
      </xdr:nvCxnSpPr>
      <xdr:spPr>
        <a:xfrm>
          <a:off x="16087725" y="3910692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142</xdr:row>
      <xdr:rowOff>122465</xdr:rowOff>
    </xdr:from>
    <xdr:to>
      <xdr:col>20</xdr:col>
      <xdr:colOff>773906</xdr:colOff>
      <xdr:row>142</xdr:row>
      <xdr:rowOff>122465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66E977AF-E602-4167-94EC-1781FB05FA75}"/>
            </a:ext>
          </a:extLst>
        </xdr:cNvPr>
        <xdr:cNvCxnSpPr/>
      </xdr:nvCxnSpPr>
      <xdr:spPr>
        <a:xfrm>
          <a:off x="16087725" y="3935594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27214</xdr:colOff>
      <xdr:row>157</xdr:row>
      <xdr:rowOff>149678</xdr:rowOff>
    </xdr:from>
    <xdr:to>
      <xdr:col>12</xdr:col>
      <xdr:colOff>801120</xdr:colOff>
      <xdr:row>157</xdr:row>
      <xdr:rowOff>149678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DE577C4E-0693-4FEE-B4BA-95C7D66041D4}"/>
            </a:ext>
          </a:extLst>
        </xdr:cNvPr>
        <xdr:cNvCxnSpPr/>
      </xdr:nvCxnSpPr>
      <xdr:spPr>
        <a:xfrm>
          <a:off x="9637939" y="4352652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</xdr:colOff>
      <xdr:row>158</xdr:row>
      <xdr:rowOff>136071</xdr:rowOff>
    </xdr:from>
    <xdr:to>
      <xdr:col>13</xdr:col>
      <xdr:colOff>814727</xdr:colOff>
      <xdr:row>158</xdr:row>
      <xdr:rowOff>136071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4213511A-F198-44E9-9E57-56BB1FCA833D}"/>
            </a:ext>
          </a:extLst>
        </xdr:cNvPr>
        <xdr:cNvCxnSpPr/>
      </xdr:nvCxnSpPr>
      <xdr:spPr>
        <a:xfrm>
          <a:off x="10461171" y="43789146"/>
          <a:ext cx="764381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159</xdr:row>
      <xdr:rowOff>176893</xdr:rowOff>
    </xdr:from>
    <xdr:to>
      <xdr:col>17</xdr:col>
      <xdr:colOff>773906</xdr:colOff>
      <xdr:row>159</xdr:row>
      <xdr:rowOff>176893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B4008FAF-C130-4601-AA5A-8627B4B48E77}"/>
            </a:ext>
          </a:extLst>
        </xdr:cNvPr>
        <xdr:cNvCxnSpPr/>
      </xdr:nvCxnSpPr>
      <xdr:spPr>
        <a:xfrm>
          <a:off x="13658850" y="44106193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13608</xdr:colOff>
      <xdr:row>159</xdr:row>
      <xdr:rowOff>122464</xdr:rowOff>
    </xdr:from>
    <xdr:to>
      <xdr:col>20</xdr:col>
      <xdr:colOff>787514</xdr:colOff>
      <xdr:row>159</xdr:row>
      <xdr:rowOff>122464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3425F06E-F6C5-4661-B77E-3F0A2BCB67E8}"/>
            </a:ext>
          </a:extLst>
        </xdr:cNvPr>
        <xdr:cNvCxnSpPr/>
      </xdr:nvCxnSpPr>
      <xdr:spPr>
        <a:xfrm>
          <a:off x="16101333" y="4405176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160</xdr:row>
      <xdr:rowOff>149678</xdr:rowOff>
    </xdr:from>
    <xdr:to>
      <xdr:col>20</xdr:col>
      <xdr:colOff>787513</xdr:colOff>
      <xdr:row>160</xdr:row>
      <xdr:rowOff>149678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E946D346-5821-4317-8EB8-07AB1DB83128}"/>
            </a:ext>
          </a:extLst>
        </xdr:cNvPr>
        <xdr:cNvCxnSpPr/>
      </xdr:nvCxnSpPr>
      <xdr:spPr>
        <a:xfrm>
          <a:off x="16101332" y="44355203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194</xdr:row>
      <xdr:rowOff>122464</xdr:rowOff>
    </xdr:from>
    <xdr:to>
      <xdr:col>10</xdr:col>
      <xdr:colOff>773906</xdr:colOff>
      <xdr:row>194</xdr:row>
      <xdr:rowOff>122464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A352DBB3-7073-4EFD-AFED-AA0F389335AB}"/>
            </a:ext>
          </a:extLst>
        </xdr:cNvPr>
        <xdr:cNvCxnSpPr/>
      </xdr:nvCxnSpPr>
      <xdr:spPr>
        <a:xfrm>
          <a:off x="7934325" y="5371963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</xdr:colOff>
      <xdr:row>198</xdr:row>
      <xdr:rowOff>119062</xdr:rowOff>
    </xdr:from>
    <xdr:to>
      <xdr:col>13</xdr:col>
      <xdr:colOff>797719</xdr:colOff>
      <xdr:row>198</xdr:row>
      <xdr:rowOff>122465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6435CCA8-4503-4410-9D1C-E75065735423}"/>
            </a:ext>
          </a:extLst>
        </xdr:cNvPr>
        <xdr:cNvCxnSpPr/>
      </xdr:nvCxnSpPr>
      <xdr:spPr>
        <a:xfrm flipV="1">
          <a:off x="9624332" y="54821137"/>
          <a:ext cx="1593737" cy="340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196</xdr:row>
      <xdr:rowOff>163285</xdr:rowOff>
    </xdr:from>
    <xdr:to>
      <xdr:col>18</xdr:col>
      <xdr:colOff>773906</xdr:colOff>
      <xdr:row>196</xdr:row>
      <xdr:rowOff>163285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9D00205C-7062-4FA9-96D8-D7D0AB2189C6}"/>
            </a:ext>
          </a:extLst>
        </xdr:cNvPr>
        <xdr:cNvCxnSpPr/>
      </xdr:nvCxnSpPr>
      <xdr:spPr>
        <a:xfrm>
          <a:off x="14468475" y="5431291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802822</xdr:colOff>
      <xdr:row>197</xdr:row>
      <xdr:rowOff>136071</xdr:rowOff>
    </xdr:from>
    <xdr:to>
      <xdr:col>18</xdr:col>
      <xdr:colOff>760299</xdr:colOff>
      <xdr:row>197</xdr:row>
      <xdr:rowOff>136071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4B783F91-2790-4398-88A9-F9B588343E35}"/>
            </a:ext>
          </a:extLst>
        </xdr:cNvPr>
        <xdr:cNvCxnSpPr/>
      </xdr:nvCxnSpPr>
      <xdr:spPr>
        <a:xfrm>
          <a:off x="14461672" y="54561921"/>
          <a:ext cx="76710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802822</xdr:colOff>
      <xdr:row>200</xdr:row>
      <xdr:rowOff>136072</xdr:rowOff>
    </xdr:from>
    <xdr:to>
      <xdr:col>20</xdr:col>
      <xdr:colOff>760299</xdr:colOff>
      <xdr:row>200</xdr:row>
      <xdr:rowOff>136072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91EB33-6125-4887-A360-A4B00E86BFCC}"/>
            </a:ext>
          </a:extLst>
        </xdr:cNvPr>
        <xdr:cNvCxnSpPr/>
      </xdr:nvCxnSpPr>
      <xdr:spPr>
        <a:xfrm>
          <a:off x="16080922" y="55390597"/>
          <a:ext cx="76710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13608</xdr:colOff>
      <xdr:row>199</xdr:row>
      <xdr:rowOff>136072</xdr:rowOff>
    </xdr:from>
    <xdr:to>
      <xdr:col>20</xdr:col>
      <xdr:colOff>787514</xdr:colOff>
      <xdr:row>199</xdr:row>
      <xdr:rowOff>136072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B41B40E3-EDF5-4944-853A-B308CFB58781}"/>
            </a:ext>
          </a:extLst>
        </xdr:cNvPr>
        <xdr:cNvCxnSpPr/>
      </xdr:nvCxnSpPr>
      <xdr:spPr>
        <a:xfrm>
          <a:off x="16101333" y="55114372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238</xdr:row>
      <xdr:rowOff>136071</xdr:rowOff>
    </xdr:from>
    <xdr:to>
      <xdr:col>10</xdr:col>
      <xdr:colOff>773906</xdr:colOff>
      <xdr:row>238</xdr:row>
      <xdr:rowOff>136071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B9F86F5B-0923-4FC2-8934-FCAFA4C847A8}"/>
            </a:ext>
          </a:extLst>
        </xdr:cNvPr>
        <xdr:cNvCxnSpPr/>
      </xdr:nvCxnSpPr>
      <xdr:spPr>
        <a:xfrm>
          <a:off x="7934325" y="65887146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13606</xdr:colOff>
      <xdr:row>239</xdr:row>
      <xdr:rowOff>163286</xdr:rowOff>
    </xdr:from>
    <xdr:to>
      <xdr:col>12</xdr:col>
      <xdr:colOff>787512</xdr:colOff>
      <xdr:row>239</xdr:row>
      <xdr:rowOff>163286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5C97CF5E-6A65-4A88-BEDE-18E3DDE9C056}"/>
            </a:ext>
          </a:extLst>
        </xdr:cNvPr>
        <xdr:cNvCxnSpPr/>
      </xdr:nvCxnSpPr>
      <xdr:spPr>
        <a:xfrm>
          <a:off x="9624331" y="66190586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241</xdr:row>
      <xdr:rowOff>108857</xdr:rowOff>
    </xdr:from>
    <xdr:to>
      <xdr:col>20</xdr:col>
      <xdr:colOff>773906</xdr:colOff>
      <xdr:row>241</xdr:row>
      <xdr:rowOff>108857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78C5CEE5-5F59-4940-9FAC-5599D4375599}"/>
            </a:ext>
          </a:extLst>
        </xdr:cNvPr>
        <xdr:cNvCxnSpPr/>
      </xdr:nvCxnSpPr>
      <xdr:spPr>
        <a:xfrm>
          <a:off x="16087725" y="66688607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802822</xdr:colOff>
      <xdr:row>269</xdr:row>
      <xdr:rowOff>122463</xdr:rowOff>
    </xdr:from>
    <xdr:to>
      <xdr:col>12</xdr:col>
      <xdr:colOff>760300</xdr:colOff>
      <xdr:row>269</xdr:row>
      <xdr:rowOff>122463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50EB244-7C46-452B-A795-89E7B9BD8187}"/>
            </a:ext>
          </a:extLst>
        </xdr:cNvPr>
        <xdr:cNvCxnSpPr/>
      </xdr:nvCxnSpPr>
      <xdr:spPr>
        <a:xfrm>
          <a:off x="9603922" y="74436513"/>
          <a:ext cx="76710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270</xdr:row>
      <xdr:rowOff>122465</xdr:rowOff>
    </xdr:from>
    <xdr:to>
      <xdr:col>12</xdr:col>
      <xdr:colOff>773906</xdr:colOff>
      <xdr:row>270</xdr:row>
      <xdr:rowOff>122465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F444CD2D-0160-4798-B0FA-1FAA2F700733}"/>
            </a:ext>
          </a:extLst>
        </xdr:cNvPr>
        <xdr:cNvCxnSpPr/>
      </xdr:nvCxnSpPr>
      <xdr:spPr>
        <a:xfrm>
          <a:off x="9610725" y="7471274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13607</xdr:colOff>
      <xdr:row>271</xdr:row>
      <xdr:rowOff>122464</xdr:rowOff>
    </xdr:from>
    <xdr:to>
      <xdr:col>14</xdr:col>
      <xdr:colOff>787513</xdr:colOff>
      <xdr:row>271</xdr:row>
      <xdr:rowOff>122464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5C6D76AD-810B-4DDE-96A0-D4B84FA67FA3}"/>
            </a:ext>
          </a:extLst>
        </xdr:cNvPr>
        <xdr:cNvCxnSpPr/>
      </xdr:nvCxnSpPr>
      <xdr:spPr>
        <a:xfrm>
          <a:off x="11243582" y="7498896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</xdr:colOff>
      <xdr:row>272</xdr:row>
      <xdr:rowOff>149679</xdr:rowOff>
    </xdr:from>
    <xdr:to>
      <xdr:col>14</xdr:col>
      <xdr:colOff>801120</xdr:colOff>
      <xdr:row>272</xdr:row>
      <xdr:rowOff>149679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3788EFD5-C3B4-44D9-8101-8281AE2FA21B}"/>
            </a:ext>
          </a:extLst>
        </xdr:cNvPr>
        <xdr:cNvCxnSpPr/>
      </xdr:nvCxnSpPr>
      <xdr:spPr>
        <a:xfrm>
          <a:off x="11257189" y="7529240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</xdr:colOff>
      <xdr:row>273</xdr:row>
      <xdr:rowOff>136071</xdr:rowOff>
    </xdr:from>
    <xdr:to>
      <xdr:col>14</xdr:col>
      <xdr:colOff>801120</xdr:colOff>
      <xdr:row>273</xdr:row>
      <xdr:rowOff>136071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599BF30D-276F-4477-A4C2-FFF0897C96BD}"/>
            </a:ext>
          </a:extLst>
        </xdr:cNvPr>
        <xdr:cNvCxnSpPr/>
      </xdr:nvCxnSpPr>
      <xdr:spPr>
        <a:xfrm>
          <a:off x="11257189" y="75555021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802822</xdr:colOff>
      <xdr:row>274</xdr:row>
      <xdr:rowOff>136071</xdr:rowOff>
    </xdr:from>
    <xdr:to>
      <xdr:col>20</xdr:col>
      <xdr:colOff>760299</xdr:colOff>
      <xdr:row>274</xdr:row>
      <xdr:rowOff>136071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B06B48E-C80C-4BF9-841F-C04F02A8CFDC}"/>
            </a:ext>
          </a:extLst>
        </xdr:cNvPr>
        <xdr:cNvCxnSpPr/>
      </xdr:nvCxnSpPr>
      <xdr:spPr>
        <a:xfrm>
          <a:off x="16080922" y="75831246"/>
          <a:ext cx="76710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13608</xdr:colOff>
      <xdr:row>275</xdr:row>
      <xdr:rowOff>136071</xdr:rowOff>
    </xdr:from>
    <xdr:to>
      <xdr:col>20</xdr:col>
      <xdr:colOff>787514</xdr:colOff>
      <xdr:row>275</xdr:row>
      <xdr:rowOff>136071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30D6F024-B819-4C84-B238-016D89BA6BAC}"/>
            </a:ext>
          </a:extLst>
        </xdr:cNvPr>
        <xdr:cNvCxnSpPr/>
      </xdr:nvCxnSpPr>
      <xdr:spPr>
        <a:xfrm>
          <a:off x="16101333" y="76107471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27215</xdr:colOff>
      <xdr:row>296</xdr:row>
      <xdr:rowOff>136071</xdr:rowOff>
    </xdr:from>
    <xdr:to>
      <xdr:col>12</xdr:col>
      <xdr:colOff>801121</xdr:colOff>
      <xdr:row>296</xdr:row>
      <xdr:rowOff>136071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F7464AE-AC8C-4F03-9AF2-7D995D549122}"/>
            </a:ext>
          </a:extLst>
        </xdr:cNvPr>
        <xdr:cNvCxnSpPr/>
      </xdr:nvCxnSpPr>
      <xdr:spPr>
        <a:xfrm>
          <a:off x="9637940" y="81908196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27214</xdr:colOff>
      <xdr:row>297</xdr:row>
      <xdr:rowOff>136072</xdr:rowOff>
    </xdr:from>
    <xdr:to>
      <xdr:col>15</xdr:col>
      <xdr:colOff>801120</xdr:colOff>
      <xdr:row>297</xdr:row>
      <xdr:rowOff>136072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EFC463A3-E0E6-4571-AF7D-0B572AAEF88B}"/>
            </a:ext>
          </a:extLst>
        </xdr:cNvPr>
        <xdr:cNvCxnSpPr/>
      </xdr:nvCxnSpPr>
      <xdr:spPr>
        <a:xfrm>
          <a:off x="12066814" y="82184422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298</xdr:row>
      <xdr:rowOff>108857</xdr:rowOff>
    </xdr:from>
    <xdr:to>
      <xdr:col>21</xdr:col>
      <xdr:colOff>802822</xdr:colOff>
      <xdr:row>298</xdr:row>
      <xdr:rowOff>108857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FE0B58FA-F38D-4E19-8F4D-8809709775F2}"/>
            </a:ext>
          </a:extLst>
        </xdr:cNvPr>
        <xdr:cNvCxnSpPr/>
      </xdr:nvCxnSpPr>
      <xdr:spPr>
        <a:xfrm>
          <a:off x="16087725" y="82433432"/>
          <a:ext cx="161244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68036</xdr:colOff>
      <xdr:row>299</xdr:row>
      <xdr:rowOff>122464</xdr:rowOff>
    </xdr:from>
    <xdr:to>
      <xdr:col>21</xdr:col>
      <xdr:colOff>841942</xdr:colOff>
      <xdr:row>299</xdr:row>
      <xdr:rowOff>122464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3196F395-56AB-417D-B051-CFDD9CF96C4C}"/>
            </a:ext>
          </a:extLst>
        </xdr:cNvPr>
        <xdr:cNvCxnSpPr/>
      </xdr:nvCxnSpPr>
      <xdr:spPr>
        <a:xfrm>
          <a:off x="16965386" y="8272326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13607</xdr:colOff>
      <xdr:row>402</xdr:row>
      <xdr:rowOff>136072</xdr:rowOff>
    </xdr:from>
    <xdr:to>
      <xdr:col>11</xdr:col>
      <xdr:colOff>787513</xdr:colOff>
      <xdr:row>402</xdr:row>
      <xdr:rowOff>136072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D3ACA00-D149-47E7-AEAE-573587FD7D76}"/>
            </a:ext>
          </a:extLst>
        </xdr:cNvPr>
        <xdr:cNvCxnSpPr/>
      </xdr:nvCxnSpPr>
      <xdr:spPr>
        <a:xfrm>
          <a:off x="8814707" y="111188047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</xdr:colOff>
      <xdr:row>406</xdr:row>
      <xdr:rowOff>122465</xdr:rowOff>
    </xdr:from>
    <xdr:to>
      <xdr:col>12</xdr:col>
      <xdr:colOff>787513</xdr:colOff>
      <xdr:row>406</xdr:row>
      <xdr:rowOff>122465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45B15097-917A-4CCD-AE0C-BD956E4134D5}"/>
            </a:ext>
          </a:extLst>
        </xdr:cNvPr>
        <xdr:cNvCxnSpPr/>
      </xdr:nvCxnSpPr>
      <xdr:spPr>
        <a:xfrm>
          <a:off x="9624332" y="11227934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</xdr:colOff>
      <xdr:row>414</xdr:row>
      <xdr:rowOff>122464</xdr:rowOff>
    </xdr:from>
    <xdr:to>
      <xdr:col>12</xdr:col>
      <xdr:colOff>801120</xdr:colOff>
      <xdr:row>414</xdr:row>
      <xdr:rowOff>122464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FEBCC7AF-1080-4775-A1D7-5760F08DF4FA}"/>
            </a:ext>
          </a:extLst>
        </xdr:cNvPr>
        <xdr:cNvCxnSpPr/>
      </xdr:nvCxnSpPr>
      <xdr:spPr>
        <a:xfrm>
          <a:off x="9628414" y="114489139"/>
          <a:ext cx="783431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54428</xdr:colOff>
      <xdr:row>417</xdr:row>
      <xdr:rowOff>163286</xdr:rowOff>
    </xdr:from>
    <xdr:to>
      <xdr:col>19</xdr:col>
      <xdr:colOff>762000</xdr:colOff>
      <xdr:row>417</xdr:row>
      <xdr:rowOff>190500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FBF24F58-5EB9-400B-AC28-23CD49DF7F2E}"/>
            </a:ext>
          </a:extLst>
        </xdr:cNvPr>
        <xdr:cNvCxnSpPr/>
      </xdr:nvCxnSpPr>
      <xdr:spPr>
        <a:xfrm flipV="1">
          <a:off x="10474778" y="115358636"/>
          <a:ext cx="5565322" cy="272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13607</xdr:colOff>
      <xdr:row>418</xdr:row>
      <xdr:rowOff>108857</xdr:rowOff>
    </xdr:from>
    <xdr:to>
      <xdr:col>19</xdr:col>
      <xdr:colOff>787513</xdr:colOff>
      <xdr:row>418</xdr:row>
      <xdr:rowOff>108857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91BFCDAA-B194-4E39-B2AB-6C7203F39190}"/>
            </a:ext>
          </a:extLst>
        </xdr:cNvPr>
        <xdr:cNvCxnSpPr/>
      </xdr:nvCxnSpPr>
      <xdr:spPr>
        <a:xfrm>
          <a:off x="15291707" y="115580432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940594</xdr:colOff>
      <xdr:row>439</xdr:row>
      <xdr:rowOff>147977</xdr:rowOff>
    </xdr:from>
    <xdr:to>
      <xdr:col>10</xdr:col>
      <xdr:colOff>750094</xdr:colOff>
      <xdr:row>439</xdr:row>
      <xdr:rowOff>147977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E9174F0E-C4C7-4B96-B69E-2C7D4245A234}"/>
            </a:ext>
          </a:extLst>
        </xdr:cNvPr>
        <xdr:cNvCxnSpPr/>
      </xdr:nvCxnSpPr>
      <xdr:spPr>
        <a:xfrm>
          <a:off x="7912894" y="121420277"/>
          <a:ext cx="771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441</xdr:row>
      <xdr:rowOff>136071</xdr:rowOff>
    </xdr:from>
    <xdr:to>
      <xdr:col>12</xdr:col>
      <xdr:colOff>773906</xdr:colOff>
      <xdr:row>441</xdr:row>
      <xdr:rowOff>136071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B1A67689-0212-4119-94AE-F8D520345231}"/>
            </a:ext>
          </a:extLst>
        </xdr:cNvPr>
        <xdr:cNvCxnSpPr/>
      </xdr:nvCxnSpPr>
      <xdr:spPr>
        <a:xfrm>
          <a:off x="9610725" y="121960821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442</xdr:row>
      <xdr:rowOff>136072</xdr:rowOff>
    </xdr:from>
    <xdr:to>
      <xdr:col>18</xdr:col>
      <xdr:colOff>773906</xdr:colOff>
      <xdr:row>442</xdr:row>
      <xdr:rowOff>136072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2C4CE3F8-7C36-4DA0-A537-AEA630CCD042}"/>
            </a:ext>
          </a:extLst>
        </xdr:cNvPr>
        <xdr:cNvCxnSpPr/>
      </xdr:nvCxnSpPr>
      <xdr:spPr>
        <a:xfrm>
          <a:off x="14468475" y="122237047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444</xdr:row>
      <xdr:rowOff>122465</xdr:rowOff>
    </xdr:from>
    <xdr:to>
      <xdr:col>20</xdr:col>
      <xdr:colOff>775607</xdr:colOff>
      <xdr:row>444</xdr:row>
      <xdr:rowOff>142438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44F788FF-5ABF-4EE1-97BD-1F1F6C3A35FC}"/>
            </a:ext>
          </a:extLst>
        </xdr:cNvPr>
        <xdr:cNvCxnSpPr/>
      </xdr:nvCxnSpPr>
      <xdr:spPr>
        <a:xfrm>
          <a:off x="14468475" y="122775890"/>
          <a:ext cx="2394857" cy="1997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802822</xdr:colOff>
      <xdr:row>445</xdr:row>
      <xdr:rowOff>122464</xdr:rowOff>
    </xdr:from>
    <xdr:to>
      <xdr:col>20</xdr:col>
      <xdr:colOff>760299</xdr:colOff>
      <xdr:row>445</xdr:row>
      <xdr:rowOff>122464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C6A36880-7450-4D21-9F59-3974A79448AE}"/>
            </a:ext>
          </a:extLst>
        </xdr:cNvPr>
        <xdr:cNvCxnSpPr/>
      </xdr:nvCxnSpPr>
      <xdr:spPr>
        <a:xfrm>
          <a:off x="16080922" y="123052114"/>
          <a:ext cx="76710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952500</xdr:colOff>
      <xdr:row>467</xdr:row>
      <xdr:rowOff>136071</xdr:rowOff>
    </xdr:from>
    <xdr:to>
      <xdr:col>10</xdr:col>
      <xdr:colOff>760299</xdr:colOff>
      <xdr:row>467</xdr:row>
      <xdr:rowOff>136071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1856F285-A873-4C3E-95E0-794B8C8743C8}"/>
            </a:ext>
          </a:extLst>
        </xdr:cNvPr>
        <xdr:cNvCxnSpPr/>
      </xdr:nvCxnSpPr>
      <xdr:spPr>
        <a:xfrm>
          <a:off x="7924800" y="129142671"/>
          <a:ext cx="769824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40822</xdr:colOff>
      <xdr:row>485</xdr:row>
      <xdr:rowOff>122465</xdr:rowOff>
    </xdr:from>
    <xdr:to>
      <xdr:col>21</xdr:col>
      <xdr:colOff>814728</xdr:colOff>
      <xdr:row>485</xdr:row>
      <xdr:rowOff>122465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DF562F4-65B2-47B9-8303-3619FA941FBD}"/>
            </a:ext>
          </a:extLst>
        </xdr:cNvPr>
        <xdr:cNvCxnSpPr/>
      </xdr:nvCxnSpPr>
      <xdr:spPr>
        <a:xfrm>
          <a:off x="16938172" y="134101115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505</xdr:row>
      <xdr:rowOff>136071</xdr:rowOff>
    </xdr:from>
    <xdr:to>
      <xdr:col>10</xdr:col>
      <xdr:colOff>773906</xdr:colOff>
      <xdr:row>505</xdr:row>
      <xdr:rowOff>136071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DDB526E5-6718-4435-A6CB-6E66C9A0B568}"/>
            </a:ext>
          </a:extLst>
        </xdr:cNvPr>
        <xdr:cNvCxnSpPr/>
      </xdr:nvCxnSpPr>
      <xdr:spPr>
        <a:xfrm>
          <a:off x="7934325" y="139639221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</xdr:colOff>
      <xdr:row>506</xdr:row>
      <xdr:rowOff>149679</xdr:rowOff>
    </xdr:from>
    <xdr:to>
      <xdr:col>12</xdr:col>
      <xdr:colOff>787513</xdr:colOff>
      <xdr:row>506</xdr:row>
      <xdr:rowOff>149679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3D5E9BBA-2E7F-4B1A-B623-FFE549865DB4}"/>
            </a:ext>
          </a:extLst>
        </xdr:cNvPr>
        <xdr:cNvCxnSpPr/>
      </xdr:nvCxnSpPr>
      <xdr:spPr>
        <a:xfrm>
          <a:off x="9624332" y="13992905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13607</xdr:colOff>
      <xdr:row>507</xdr:row>
      <xdr:rowOff>149679</xdr:rowOff>
    </xdr:from>
    <xdr:to>
      <xdr:col>12</xdr:col>
      <xdr:colOff>787513</xdr:colOff>
      <xdr:row>507</xdr:row>
      <xdr:rowOff>149679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EF6595DE-1030-4C6D-8E12-8D5B39DF55CB}"/>
            </a:ext>
          </a:extLst>
        </xdr:cNvPr>
        <xdr:cNvCxnSpPr/>
      </xdr:nvCxnSpPr>
      <xdr:spPr>
        <a:xfrm>
          <a:off x="9624332" y="14020527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</xdr:colOff>
      <xdr:row>510</xdr:row>
      <xdr:rowOff>136071</xdr:rowOff>
    </xdr:from>
    <xdr:to>
      <xdr:col>19</xdr:col>
      <xdr:colOff>721179</xdr:colOff>
      <xdr:row>510</xdr:row>
      <xdr:rowOff>136072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755E5990-11EE-4C0B-9AEF-AF59039E2658}"/>
            </a:ext>
          </a:extLst>
        </xdr:cNvPr>
        <xdr:cNvCxnSpPr/>
      </xdr:nvCxnSpPr>
      <xdr:spPr>
        <a:xfrm flipV="1">
          <a:off x="9651546" y="141020346"/>
          <a:ext cx="6347733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13607</xdr:colOff>
      <xdr:row>511</xdr:row>
      <xdr:rowOff>136072</xdr:rowOff>
    </xdr:from>
    <xdr:to>
      <xdr:col>19</xdr:col>
      <xdr:colOff>787513</xdr:colOff>
      <xdr:row>511</xdr:row>
      <xdr:rowOff>136072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1A1D9F34-21A7-4332-B5C1-8BFD643DBAC9}"/>
            </a:ext>
          </a:extLst>
        </xdr:cNvPr>
        <xdr:cNvCxnSpPr/>
      </xdr:nvCxnSpPr>
      <xdr:spPr>
        <a:xfrm>
          <a:off x="15291707" y="141296572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</xdr:colOff>
      <xdr:row>468</xdr:row>
      <xdr:rowOff>107156</xdr:rowOff>
    </xdr:from>
    <xdr:to>
      <xdr:col>12</xdr:col>
      <xdr:colOff>797718</xdr:colOff>
      <xdr:row>468</xdr:row>
      <xdr:rowOff>107156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EB9B6831-CD96-409B-84CF-4ADF04183CC6}"/>
            </a:ext>
          </a:extLst>
        </xdr:cNvPr>
        <xdr:cNvCxnSpPr/>
      </xdr:nvCxnSpPr>
      <xdr:spPr>
        <a:xfrm>
          <a:off x="9634537" y="129389981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472</xdr:row>
      <xdr:rowOff>142875</xdr:rowOff>
    </xdr:from>
    <xdr:to>
      <xdr:col>13</xdr:col>
      <xdr:colOff>773906</xdr:colOff>
      <xdr:row>472</xdr:row>
      <xdr:rowOff>142875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911D2785-B6FB-4E98-8F62-43039CD41D6F}"/>
            </a:ext>
          </a:extLst>
        </xdr:cNvPr>
        <xdr:cNvCxnSpPr/>
      </xdr:nvCxnSpPr>
      <xdr:spPr>
        <a:xfrm>
          <a:off x="10420350" y="130530600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797719</xdr:colOff>
      <xdr:row>477</xdr:row>
      <xdr:rowOff>130969</xdr:rowOff>
    </xdr:from>
    <xdr:to>
      <xdr:col>13</xdr:col>
      <xdr:colOff>762000</xdr:colOff>
      <xdr:row>477</xdr:row>
      <xdr:rowOff>130969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1271AD7A-75F7-47D8-A4AF-20CE82DBC7AD}"/>
            </a:ext>
          </a:extLst>
        </xdr:cNvPr>
        <xdr:cNvCxnSpPr/>
      </xdr:nvCxnSpPr>
      <xdr:spPr>
        <a:xfrm>
          <a:off x="10408444" y="13189981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482</xdr:row>
      <xdr:rowOff>130968</xdr:rowOff>
    </xdr:from>
    <xdr:to>
      <xdr:col>12</xdr:col>
      <xdr:colOff>785812</xdr:colOff>
      <xdr:row>482</xdr:row>
      <xdr:rowOff>130968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5FD373E4-47D9-4632-A5DF-07B6908BF9B1}"/>
            </a:ext>
          </a:extLst>
        </xdr:cNvPr>
        <xdr:cNvCxnSpPr/>
      </xdr:nvCxnSpPr>
      <xdr:spPr>
        <a:xfrm>
          <a:off x="9622631" y="133280943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483</xdr:row>
      <xdr:rowOff>166688</xdr:rowOff>
    </xdr:from>
    <xdr:to>
      <xdr:col>13</xdr:col>
      <xdr:colOff>773906</xdr:colOff>
      <xdr:row>483</xdr:row>
      <xdr:rowOff>166688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D870F58E-0739-43D2-A317-D2F658A0CA5F}"/>
            </a:ext>
          </a:extLst>
        </xdr:cNvPr>
        <xdr:cNvCxnSpPr/>
      </xdr:nvCxnSpPr>
      <xdr:spPr>
        <a:xfrm>
          <a:off x="10420350" y="13359288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11907</xdr:colOff>
      <xdr:row>484</xdr:row>
      <xdr:rowOff>130969</xdr:rowOff>
    </xdr:from>
    <xdr:to>
      <xdr:col>21</xdr:col>
      <xdr:colOff>734786</xdr:colOff>
      <xdr:row>484</xdr:row>
      <xdr:rowOff>144482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8D92381A-D3E7-47B0-844F-B63CD9202AF9}"/>
            </a:ext>
          </a:extLst>
        </xdr:cNvPr>
        <xdr:cNvCxnSpPr/>
      </xdr:nvCxnSpPr>
      <xdr:spPr>
        <a:xfrm>
          <a:off x="11241882" y="133833394"/>
          <a:ext cx="6390254" cy="135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231321</xdr:colOff>
      <xdr:row>57</xdr:row>
      <xdr:rowOff>136316</xdr:rowOff>
    </xdr:from>
    <xdr:to>
      <xdr:col>21</xdr:col>
      <xdr:colOff>653142</xdr:colOff>
      <xdr:row>57</xdr:row>
      <xdr:rowOff>164810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533BDAE0-A1A3-4F94-A4BC-C1788A69C194}"/>
            </a:ext>
          </a:extLst>
        </xdr:cNvPr>
        <xdr:cNvCxnSpPr/>
      </xdr:nvCxnSpPr>
      <xdr:spPr>
        <a:xfrm>
          <a:off x="12270921" y="15890666"/>
          <a:ext cx="5279571" cy="284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240</xdr:row>
      <xdr:rowOff>142875</xdr:rowOff>
    </xdr:from>
    <xdr:to>
      <xdr:col>19</xdr:col>
      <xdr:colOff>785812</xdr:colOff>
      <xdr:row>240</xdr:row>
      <xdr:rowOff>154781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A32AA213-B685-497D-BD37-B8CC20507222}"/>
            </a:ext>
          </a:extLst>
        </xdr:cNvPr>
        <xdr:cNvCxnSpPr/>
      </xdr:nvCxnSpPr>
      <xdr:spPr>
        <a:xfrm flipV="1">
          <a:off x="9610725" y="66446400"/>
          <a:ext cx="6453187" cy="1190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563</xdr:row>
      <xdr:rowOff>142875</xdr:rowOff>
    </xdr:from>
    <xdr:to>
      <xdr:col>10</xdr:col>
      <xdr:colOff>773906</xdr:colOff>
      <xdr:row>563</xdr:row>
      <xdr:rowOff>142875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E712ACCA-56AD-476A-A14B-1FAD8D72148E}"/>
            </a:ext>
          </a:extLst>
        </xdr:cNvPr>
        <xdr:cNvCxnSpPr/>
      </xdr:nvCxnSpPr>
      <xdr:spPr>
        <a:xfrm>
          <a:off x="7934325" y="155667075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</xdr:colOff>
      <xdr:row>565</xdr:row>
      <xdr:rowOff>107156</xdr:rowOff>
    </xdr:from>
    <xdr:to>
      <xdr:col>12</xdr:col>
      <xdr:colOff>785812</xdr:colOff>
      <xdr:row>565</xdr:row>
      <xdr:rowOff>107156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49E295FD-A593-4E85-8F84-0620832D24F2}"/>
            </a:ext>
          </a:extLst>
        </xdr:cNvPr>
        <xdr:cNvCxnSpPr/>
      </xdr:nvCxnSpPr>
      <xdr:spPr>
        <a:xfrm>
          <a:off x="9622631" y="156183806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568</xdr:row>
      <xdr:rowOff>119063</xdr:rowOff>
    </xdr:from>
    <xdr:to>
      <xdr:col>20</xdr:col>
      <xdr:colOff>773906</xdr:colOff>
      <xdr:row>568</xdr:row>
      <xdr:rowOff>119063</xdr:rowOff>
    </xdr:to>
    <xdr:cxnSp macro="">
      <xdr:nvCxnSpPr>
        <xdr:cNvPr id="65" name="ลูกศรเชื่อมต่อแบบตรง 65">
          <a:extLst>
            <a:ext uri="{FF2B5EF4-FFF2-40B4-BE49-F238E27FC236}">
              <a16:creationId xmlns:a16="http://schemas.microsoft.com/office/drawing/2014/main" id="{F19B2AD2-C4F8-467A-BB3D-B1154BFB5BCA}"/>
            </a:ext>
          </a:extLst>
        </xdr:cNvPr>
        <xdr:cNvCxnSpPr/>
      </xdr:nvCxnSpPr>
      <xdr:spPr>
        <a:xfrm>
          <a:off x="16087725" y="15702438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662</xdr:row>
      <xdr:rowOff>107156</xdr:rowOff>
    </xdr:from>
    <xdr:to>
      <xdr:col>14</xdr:col>
      <xdr:colOff>11906</xdr:colOff>
      <xdr:row>662</xdr:row>
      <xdr:rowOff>119062</xdr:rowOff>
    </xdr:to>
    <xdr:cxnSp macro="">
      <xdr:nvCxnSpPr>
        <xdr:cNvPr id="66" name="ลูกศรเชื่อมต่อแบบตรง 66">
          <a:extLst>
            <a:ext uri="{FF2B5EF4-FFF2-40B4-BE49-F238E27FC236}">
              <a16:creationId xmlns:a16="http://schemas.microsoft.com/office/drawing/2014/main" id="{A442ED8E-73DE-4309-AF92-226FB3B7BF8C}"/>
            </a:ext>
          </a:extLst>
        </xdr:cNvPr>
        <xdr:cNvCxnSpPr/>
      </xdr:nvCxnSpPr>
      <xdr:spPr>
        <a:xfrm flipV="1">
          <a:off x="8801100" y="182977631"/>
          <a:ext cx="2440781" cy="1190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11905</xdr:colOff>
      <xdr:row>663</xdr:row>
      <xdr:rowOff>130968</xdr:rowOff>
    </xdr:from>
    <xdr:to>
      <xdr:col>14</xdr:col>
      <xdr:colOff>785811</xdr:colOff>
      <xdr:row>663</xdr:row>
      <xdr:rowOff>130968</xdr:rowOff>
    </xdr:to>
    <xdr:cxnSp macro="">
      <xdr:nvCxnSpPr>
        <xdr:cNvPr id="67" name="ลูกศรเชื่อมต่อแบบตรง 67">
          <a:extLst>
            <a:ext uri="{FF2B5EF4-FFF2-40B4-BE49-F238E27FC236}">
              <a16:creationId xmlns:a16="http://schemas.microsoft.com/office/drawing/2014/main" id="{AECC80D5-07C8-4C19-8454-30205BC82B81}"/>
            </a:ext>
          </a:extLst>
        </xdr:cNvPr>
        <xdr:cNvCxnSpPr/>
      </xdr:nvCxnSpPr>
      <xdr:spPr>
        <a:xfrm>
          <a:off x="11241880" y="18327766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664</xdr:row>
      <xdr:rowOff>130969</xdr:rowOff>
    </xdr:from>
    <xdr:to>
      <xdr:col>14</xdr:col>
      <xdr:colOff>773906</xdr:colOff>
      <xdr:row>664</xdr:row>
      <xdr:rowOff>130969</xdr:rowOff>
    </xdr:to>
    <xdr:cxnSp macro="">
      <xdr:nvCxnSpPr>
        <xdr:cNvPr id="68" name="ลูกศรเชื่อมต่อแบบตรง 68">
          <a:extLst>
            <a:ext uri="{FF2B5EF4-FFF2-40B4-BE49-F238E27FC236}">
              <a16:creationId xmlns:a16="http://schemas.microsoft.com/office/drawing/2014/main" id="{0F1E11F8-499F-455D-BF37-AD5092F9F01B}"/>
            </a:ext>
          </a:extLst>
        </xdr:cNvPr>
        <xdr:cNvCxnSpPr/>
      </xdr:nvCxnSpPr>
      <xdr:spPr>
        <a:xfrm>
          <a:off x="11229975" y="183553894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23813</xdr:colOff>
      <xdr:row>665</xdr:row>
      <xdr:rowOff>119063</xdr:rowOff>
    </xdr:from>
    <xdr:to>
      <xdr:col>14</xdr:col>
      <xdr:colOff>797719</xdr:colOff>
      <xdr:row>665</xdr:row>
      <xdr:rowOff>119063</xdr:rowOff>
    </xdr:to>
    <xdr:cxnSp macro="">
      <xdr:nvCxnSpPr>
        <xdr:cNvPr id="69" name="ลูกศรเชื่อมต่อแบบตรง 69">
          <a:extLst>
            <a:ext uri="{FF2B5EF4-FFF2-40B4-BE49-F238E27FC236}">
              <a16:creationId xmlns:a16="http://schemas.microsoft.com/office/drawing/2014/main" id="{C0544774-AC2C-4859-B99A-3A015A88EF35}"/>
            </a:ext>
          </a:extLst>
        </xdr:cNvPr>
        <xdr:cNvCxnSpPr/>
      </xdr:nvCxnSpPr>
      <xdr:spPr>
        <a:xfrm>
          <a:off x="11253788" y="183818213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666</xdr:row>
      <xdr:rowOff>154781</xdr:rowOff>
    </xdr:from>
    <xdr:to>
      <xdr:col>15</xdr:col>
      <xdr:colOff>773906</xdr:colOff>
      <xdr:row>666</xdr:row>
      <xdr:rowOff>154781</xdr:rowOff>
    </xdr:to>
    <xdr:cxnSp macro="">
      <xdr:nvCxnSpPr>
        <xdr:cNvPr id="70" name="ลูกศรเชื่อมต่อแบบตรง 70">
          <a:extLst>
            <a:ext uri="{FF2B5EF4-FFF2-40B4-BE49-F238E27FC236}">
              <a16:creationId xmlns:a16="http://schemas.microsoft.com/office/drawing/2014/main" id="{1320DC05-E5C0-444A-BCBF-0065F59FF0E6}"/>
            </a:ext>
          </a:extLst>
        </xdr:cNvPr>
        <xdr:cNvCxnSpPr/>
      </xdr:nvCxnSpPr>
      <xdr:spPr>
        <a:xfrm>
          <a:off x="12039600" y="184130156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667</xdr:row>
      <xdr:rowOff>130969</xdr:rowOff>
    </xdr:from>
    <xdr:to>
      <xdr:col>18</xdr:col>
      <xdr:colOff>797719</xdr:colOff>
      <xdr:row>667</xdr:row>
      <xdr:rowOff>130969</xdr:rowOff>
    </xdr:to>
    <xdr:cxnSp macro="">
      <xdr:nvCxnSpPr>
        <xdr:cNvPr id="71" name="ลูกศรเชื่อมต่อแบบตรง 71">
          <a:extLst>
            <a:ext uri="{FF2B5EF4-FFF2-40B4-BE49-F238E27FC236}">
              <a16:creationId xmlns:a16="http://schemas.microsoft.com/office/drawing/2014/main" id="{0A4E6B56-CA01-4AE0-83E0-D52D1E4D112A}"/>
            </a:ext>
          </a:extLst>
        </xdr:cNvPr>
        <xdr:cNvCxnSpPr/>
      </xdr:nvCxnSpPr>
      <xdr:spPr>
        <a:xfrm>
          <a:off x="14492288" y="184382569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785812</xdr:colOff>
      <xdr:row>373</xdr:row>
      <xdr:rowOff>107156</xdr:rowOff>
    </xdr:from>
    <xdr:to>
      <xdr:col>18</xdr:col>
      <xdr:colOff>773906</xdr:colOff>
      <xdr:row>373</xdr:row>
      <xdr:rowOff>154781</xdr:rowOff>
    </xdr:to>
    <xdr:cxnSp macro="">
      <xdr:nvCxnSpPr>
        <xdr:cNvPr id="72" name="ลูกศรเชื่อมต่อแบบตรง 72">
          <a:extLst>
            <a:ext uri="{FF2B5EF4-FFF2-40B4-BE49-F238E27FC236}">
              <a16:creationId xmlns:a16="http://schemas.microsoft.com/office/drawing/2014/main" id="{926005BD-84A4-4766-8908-3ACFE6D5C4BB}"/>
            </a:ext>
          </a:extLst>
        </xdr:cNvPr>
        <xdr:cNvCxnSpPr/>
      </xdr:nvCxnSpPr>
      <xdr:spPr>
        <a:xfrm>
          <a:off x="8720137" y="103148606"/>
          <a:ext cx="6522244" cy="476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23813</xdr:colOff>
      <xdr:row>378</xdr:row>
      <xdr:rowOff>166688</xdr:rowOff>
    </xdr:from>
    <xdr:to>
      <xdr:col>21</xdr:col>
      <xdr:colOff>816429</xdr:colOff>
      <xdr:row>378</xdr:row>
      <xdr:rowOff>166688</xdr:rowOff>
    </xdr:to>
    <xdr:cxnSp macro="">
      <xdr:nvCxnSpPr>
        <xdr:cNvPr id="73" name="ลูกศรเชื่อมต่อแบบตรง 73">
          <a:extLst>
            <a:ext uri="{FF2B5EF4-FFF2-40B4-BE49-F238E27FC236}">
              <a16:creationId xmlns:a16="http://schemas.microsoft.com/office/drawing/2014/main" id="{4AFD96B5-CA05-4CBA-A844-997A6F243CC8}"/>
            </a:ext>
          </a:extLst>
        </xdr:cNvPr>
        <xdr:cNvCxnSpPr/>
      </xdr:nvCxnSpPr>
      <xdr:spPr>
        <a:xfrm>
          <a:off x="16111538" y="104589263"/>
          <a:ext cx="1602241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797719</xdr:colOff>
      <xdr:row>374</xdr:row>
      <xdr:rowOff>142875</xdr:rowOff>
    </xdr:from>
    <xdr:to>
      <xdr:col>20</xdr:col>
      <xdr:colOff>11906</xdr:colOff>
      <xdr:row>374</xdr:row>
      <xdr:rowOff>154781</xdr:rowOff>
    </xdr:to>
    <xdr:cxnSp macro="">
      <xdr:nvCxnSpPr>
        <xdr:cNvPr id="74" name="ลูกศรเชื่อมต่อแบบตรง 74">
          <a:extLst>
            <a:ext uri="{FF2B5EF4-FFF2-40B4-BE49-F238E27FC236}">
              <a16:creationId xmlns:a16="http://schemas.microsoft.com/office/drawing/2014/main" id="{032CD45A-7E23-411B-8CEA-8CF696CD7C84}"/>
            </a:ext>
          </a:extLst>
        </xdr:cNvPr>
        <xdr:cNvCxnSpPr/>
      </xdr:nvCxnSpPr>
      <xdr:spPr>
        <a:xfrm flipV="1">
          <a:off x="11218069" y="103460550"/>
          <a:ext cx="4881562" cy="1190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11907</xdr:colOff>
      <xdr:row>376</xdr:row>
      <xdr:rowOff>119063</xdr:rowOff>
    </xdr:from>
    <xdr:to>
      <xdr:col>13</xdr:col>
      <xdr:colOff>785813</xdr:colOff>
      <xdr:row>376</xdr:row>
      <xdr:rowOff>119063</xdr:rowOff>
    </xdr:to>
    <xdr:cxnSp macro="">
      <xdr:nvCxnSpPr>
        <xdr:cNvPr id="75" name="ลูกศรเชื่อมต่อแบบตรง 75">
          <a:extLst>
            <a:ext uri="{FF2B5EF4-FFF2-40B4-BE49-F238E27FC236}">
              <a16:creationId xmlns:a16="http://schemas.microsoft.com/office/drawing/2014/main" id="{59C77BA6-5657-415B-B452-7B6CD6C9CF34}"/>
            </a:ext>
          </a:extLst>
        </xdr:cNvPr>
        <xdr:cNvCxnSpPr/>
      </xdr:nvCxnSpPr>
      <xdr:spPr>
        <a:xfrm>
          <a:off x="10432257" y="103989188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23813</xdr:colOff>
      <xdr:row>376</xdr:row>
      <xdr:rowOff>166687</xdr:rowOff>
    </xdr:from>
    <xdr:to>
      <xdr:col>20</xdr:col>
      <xdr:colOff>797719</xdr:colOff>
      <xdr:row>376</xdr:row>
      <xdr:rowOff>166687</xdr:rowOff>
    </xdr:to>
    <xdr:cxnSp macro="">
      <xdr:nvCxnSpPr>
        <xdr:cNvPr id="76" name="ลูกศรเชื่อมต่อแบบตรง 76">
          <a:extLst>
            <a:ext uri="{FF2B5EF4-FFF2-40B4-BE49-F238E27FC236}">
              <a16:creationId xmlns:a16="http://schemas.microsoft.com/office/drawing/2014/main" id="{BCE75A07-D2D2-4B03-91E7-CA1317983453}"/>
            </a:ext>
          </a:extLst>
        </xdr:cNvPr>
        <xdr:cNvCxnSpPr/>
      </xdr:nvCxnSpPr>
      <xdr:spPr>
        <a:xfrm>
          <a:off x="16111538" y="104036812"/>
          <a:ext cx="7739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41841</xdr:colOff>
      <xdr:row>567</xdr:row>
      <xdr:rowOff>148885</xdr:rowOff>
    </xdr:from>
    <xdr:to>
      <xdr:col>20</xdr:col>
      <xdr:colOff>762000</xdr:colOff>
      <xdr:row>567</xdr:row>
      <xdr:rowOff>148885</xdr:rowOff>
    </xdr:to>
    <xdr:cxnSp macro="">
      <xdr:nvCxnSpPr>
        <xdr:cNvPr id="77" name="ลูกศรเชื่อมต่อแบบตรง 63">
          <a:extLst>
            <a:ext uri="{FF2B5EF4-FFF2-40B4-BE49-F238E27FC236}">
              <a16:creationId xmlns:a16="http://schemas.microsoft.com/office/drawing/2014/main" id="{5E4AA08E-4BEF-4A73-B5AD-A16EB4EC34F5}"/>
            </a:ext>
          </a:extLst>
        </xdr:cNvPr>
        <xdr:cNvCxnSpPr/>
      </xdr:nvCxnSpPr>
      <xdr:spPr>
        <a:xfrm>
          <a:off x="10462191" y="156777985"/>
          <a:ext cx="6387534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3D42-57DD-4075-838C-BC70ADBED5C9}">
  <sheetPr>
    <tabColor theme="7" tint="0.59999389629810485"/>
  </sheetPr>
  <dimension ref="A1:Z1000"/>
  <sheetViews>
    <sheetView tabSelected="1" view="pageBreakPreview" zoomScale="60" zoomScaleNormal="8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I18" sqref="I18"/>
    </sheetView>
  </sheetViews>
  <sheetFormatPr defaultColWidth="12.625" defaultRowHeight="15" customHeight="1" x14ac:dyDescent="0.2"/>
  <cols>
    <col min="1" max="6" width="4.625" customWidth="1"/>
    <col min="7" max="7" width="42.5" customWidth="1"/>
    <col min="8" max="8" width="8.625" customWidth="1"/>
    <col min="9" max="10" width="12.625" customWidth="1"/>
    <col min="11" max="11" width="11.375" bestFit="1" customWidth="1"/>
    <col min="12" max="21" width="10.625" customWidth="1"/>
    <col min="22" max="22" width="11.375" bestFit="1" customWidth="1"/>
    <col min="23" max="23" width="12.625" customWidth="1"/>
    <col min="24" max="24" width="12.125" customWidth="1"/>
  </cols>
  <sheetData>
    <row r="1" spans="1:26" ht="18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5"/>
    </row>
    <row r="2" spans="1:26" ht="18" customHeight="1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4"/>
      <c r="Y2" s="5"/>
      <c r="Z2" s="5"/>
    </row>
    <row r="3" spans="1:26" ht="18" customHeight="1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2</v>
      </c>
      <c r="W3" s="7" t="s">
        <v>3</v>
      </c>
      <c r="X3" s="8"/>
      <c r="Y3" s="5"/>
      <c r="Z3" s="5"/>
    </row>
    <row r="4" spans="1:26" ht="33.75" customHeight="1" x14ac:dyDescent="0.45">
      <c r="A4" s="9" t="s">
        <v>4</v>
      </c>
      <c r="B4" s="10"/>
      <c r="C4" s="10"/>
      <c r="D4" s="10"/>
      <c r="E4" s="10"/>
      <c r="F4" s="10"/>
      <c r="G4" s="11"/>
      <c r="H4" s="12" t="s">
        <v>5</v>
      </c>
      <c r="I4" s="13" t="s">
        <v>6</v>
      </c>
      <c r="J4" s="14" t="s">
        <v>7</v>
      </c>
      <c r="K4" s="15" t="s">
        <v>8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3" t="s">
        <v>9</v>
      </c>
      <c r="X4" s="18" t="s">
        <v>10</v>
      </c>
      <c r="Y4" s="5"/>
      <c r="Z4" s="5"/>
    </row>
    <row r="5" spans="1:26" ht="21.75" customHeight="1" x14ac:dyDescent="0.45">
      <c r="A5" s="19"/>
      <c r="B5" s="2"/>
      <c r="C5" s="2"/>
      <c r="D5" s="2"/>
      <c r="E5" s="2"/>
      <c r="F5" s="2"/>
      <c r="G5" s="20"/>
      <c r="H5" s="21"/>
      <c r="I5" s="21"/>
      <c r="J5" s="21"/>
      <c r="K5" s="15" t="s">
        <v>11</v>
      </c>
      <c r="L5" s="16"/>
      <c r="M5" s="17"/>
      <c r="N5" s="15" t="s">
        <v>12</v>
      </c>
      <c r="O5" s="16"/>
      <c r="P5" s="17"/>
      <c r="Q5" s="15" t="s">
        <v>13</v>
      </c>
      <c r="R5" s="16"/>
      <c r="S5" s="17"/>
      <c r="T5" s="15" t="s">
        <v>14</v>
      </c>
      <c r="U5" s="16"/>
      <c r="V5" s="17"/>
      <c r="W5" s="3" t="s">
        <v>15</v>
      </c>
      <c r="X5" s="22" t="s">
        <v>16</v>
      </c>
      <c r="Y5" s="5"/>
      <c r="Z5" s="5"/>
    </row>
    <row r="6" spans="1:26" ht="21.75" customHeight="1" x14ac:dyDescent="0.45">
      <c r="A6" s="23"/>
      <c r="B6" s="24"/>
      <c r="C6" s="24"/>
      <c r="D6" s="24"/>
      <c r="E6" s="24"/>
      <c r="F6" s="24"/>
      <c r="G6" s="25"/>
      <c r="H6" s="26"/>
      <c r="I6" s="26"/>
      <c r="J6" s="26"/>
      <c r="K6" s="27">
        <v>23651</v>
      </c>
      <c r="L6" s="27">
        <v>23682</v>
      </c>
      <c r="M6" s="27">
        <v>23712</v>
      </c>
      <c r="N6" s="27">
        <v>23743</v>
      </c>
      <c r="O6" s="27">
        <v>23774</v>
      </c>
      <c r="P6" s="27">
        <v>23802</v>
      </c>
      <c r="Q6" s="27">
        <v>23833</v>
      </c>
      <c r="R6" s="27">
        <v>23863</v>
      </c>
      <c r="S6" s="27">
        <v>23894</v>
      </c>
      <c r="T6" s="27">
        <v>23924</v>
      </c>
      <c r="U6" s="27">
        <v>23955</v>
      </c>
      <c r="V6" s="27">
        <v>23986</v>
      </c>
      <c r="W6" s="4"/>
      <c r="X6" s="28"/>
      <c r="Y6" s="5"/>
      <c r="Z6" s="5"/>
    </row>
    <row r="7" spans="1:26" ht="21.75" customHeight="1" x14ac:dyDescent="0.45">
      <c r="A7" s="29" t="s">
        <v>17</v>
      </c>
      <c r="B7" s="29"/>
      <c r="C7" s="29"/>
      <c r="D7" s="29"/>
      <c r="E7" s="29"/>
      <c r="F7" s="29"/>
      <c r="G7" s="29"/>
      <c r="H7" s="29"/>
      <c r="I7" s="30"/>
      <c r="J7" s="31">
        <f t="shared" ref="J7:V7" si="0">SUM(J9,J14,J26,J60,J88,J115,J249,J301,J351)</f>
        <v>2605025</v>
      </c>
      <c r="K7" s="32">
        <f t="shared" si="0"/>
        <v>109834</v>
      </c>
      <c r="L7" s="32">
        <f t="shared" si="0"/>
        <v>284850</v>
      </c>
      <c r="M7" s="32">
        <f t="shared" si="0"/>
        <v>310459</v>
      </c>
      <c r="N7" s="32">
        <f t="shared" si="0"/>
        <v>217094</v>
      </c>
      <c r="O7" s="32">
        <f t="shared" si="0"/>
        <v>332529</v>
      </c>
      <c r="P7" s="32">
        <f t="shared" si="0"/>
        <v>215544</v>
      </c>
      <c r="Q7" s="32">
        <f t="shared" si="0"/>
        <v>163869</v>
      </c>
      <c r="R7" s="32">
        <f t="shared" si="0"/>
        <v>227344</v>
      </c>
      <c r="S7" s="32">
        <f t="shared" si="0"/>
        <v>169669</v>
      </c>
      <c r="T7" s="32">
        <f t="shared" si="0"/>
        <v>165644</v>
      </c>
      <c r="U7" s="32">
        <f t="shared" si="0"/>
        <v>226294</v>
      </c>
      <c r="V7" s="32">
        <f t="shared" si="0"/>
        <v>168569</v>
      </c>
      <c r="W7" s="4">
        <f>SUM(K7:V7)</f>
        <v>2591699</v>
      </c>
      <c r="X7" s="28">
        <f>J7-W7</f>
        <v>13326</v>
      </c>
      <c r="Y7" s="5"/>
      <c r="Z7" s="5"/>
    </row>
    <row r="8" spans="1:26" ht="21.75" customHeight="1" x14ac:dyDescent="0.45">
      <c r="A8" s="33" t="s">
        <v>18</v>
      </c>
      <c r="B8" s="34"/>
      <c r="C8" s="34"/>
      <c r="D8" s="34"/>
      <c r="E8" s="35"/>
      <c r="F8" s="35"/>
      <c r="G8" s="36"/>
      <c r="H8" s="37"/>
      <c r="I8" s="38"/>
      <c r="J8" s="39"/>
      <c r="K8" s="40" t="s">
        <v>19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"/>
      <c r="X8" s="28"/>
      <c r="Y8" s="5"/>
      <c r="Z8" s="5"/>
    </row>
    <row r="9" spans="1:26" ht="21.75" customHeight="1" x14ac:dyDescent="0.45">
      <c r="A9" s="41" t="s">
        <v>20</v>
      </c>
      <c r="B9" s="42"/>
      <c r="C9" s="42"/>
      <c r="D9" s="42"/>
      <c r="E9" s="43"/>
      <c r="F9" s="43"/>
      <c r="G9" s="43"/>
      <c r="H9" s="44"/>
      <c r="I9" s="45"/>
      <c r="J9" s="46">
        <f t="shared" ref="J9:V9" si="1">SUM(J10)</f>
        <v>355200</v>
      </c>
      <c r="K9" s="47">
        <f t="shared" si="1"/>
        <v>15907</v>
      </c>
      <c r="L9" s="47">
        <f t="shared" si="1"/>
        <v>32114</v>
      </c>
      <c r="M9" s="47">
        <f t="shared" si="1"/>
        <v>27114</v>
      </c>
      <c r="N9" s="47">
        <f t="shared" si="1"/>
        <v>27114</v>
      </c>
      <c r="O9" s="47">
        <f t="shared" si="1"/>
        <v>33114</v>
      </c>
      <c r="P9" s="47">
        <f t="shared" si="1"/>
        <v>33114</v>
      </c>
      <c r="Q9" s="47">
        <f t="shared" si="1"/>
        <v>33114</v>
      </c>
      <c r="R9" s="47">
        <f t="shared" si="1"/>
        <v>33114</v>
      </c>
      <c r="S9" s="47">
        <f t="shared" si="1"/>
        <v>33114</v>
      </c>
      <c r="T9" s="47">
        <f t="shared" si="1"/>
        <v>33114</v>
      </c>
      <c r="U9" s="47">
        <f t="shared" si="1"/>
        <v>33114</v>
      </c>
      <c r="V9" s="47">
        <f t="shared" si="1"/>
        <v>33114</v>
      </c>
      <c r="W9" s="4">
        <f>SUM(K9:V9)</f>
        <v>367161</v>
      </c>
      <c r="X9" s="28">
        <f>J9-W9</f>
        <v>-11961</v>
      </c>
      <c r="Y9" s="5"/>
      <c r="Z9" s="5"/>
    </row>
    <row r="10" spans="1:26" ht="21.75" customHeight="1" x14ac:dyDescent="0.45">
      <c r="A10" s="48" t="s">
        <v>21</v>
      </c>
      <c r="B10" s="49" t="s">
        <v>22</v>
      </c>
      <c r="C10" s="50"/>
      <c r="D10" s="49"/>
      <c r="E10" s="51" t="s">
        <v>23</v>
      </c>
      <c r="F10" s="52"/>
      <c r="G10" s="52"/>
      <c r="H10" s="53" t="s">
        <v>24</v>
      </c>
      <c r="I10" s="54"/>
      <c r="J10" s="55">
        <v>355200</v>
      </c>
      <c r="K10" s="56">
        <f t="shared" ref="K10:V10" si="2">K11</f>
        <v>15907</v>
      </c>
      <c r="L10" s="56">
        <f t="shared" si="2"/>
        <v>32114</v>
      </c>
      <c r="M10" s="56">
        <f t="shared" si="2"/>
        <v>27114</v>
      </c>
      <c r="N10" s="56">
        <f t="shared" si="2"/>
        <v>27114</v>
      </c>
      <c r="O10" s="56">
        <f t="shared" si="2"/>
        <v>33114</v>
      </c>
      <c r="P10" s="56">
        <f t="shared" si="2"/>
        <v>33114</v>
      </c>
      <c r="Q10" s="56">
        <f t="shared" si="2"/>
        <v>33114</v>
      </c>
      <c r="R10" s="56">
        <f t="shared" si="2"/>
        <v>33114</v>
      </c>
      <c r="S10" s="56">
        <f t="shared" si="2"/>
        <v>33114</v>
      </c>
      <c r="T10" s="56">
        <f t="shared" si="2"/>
        <v>33114</v>
      </c>
      <c r="U10" s="56">
        <f t="shared" si="2"/>
        <v>33114</v>
      </c>
      <c r="V10" s="56">
        <f t="shared" si="2"/>
        <v>33114</v>
      </c>
      <c r="W10" s="4">
        <f>SUM(K10:V10)</f>
        <v>367161</v>
      </c>
      <c r="X10" s="28">
        <f>J10-W10</f>
        <v>-11961</v>
      </c>
      <c r="Y10" s="5"/>
      <c r="Z10" s="5"/>
    </row>
    <row r="11" spans="1:26" ht="21.75" customHeight="1" x14ac:dyDescent="0.45">
      <c r="A11" s="48"/>
      <c r="B11" s="49"/>
      <c r="C11" s="50"/>
      <c r="D11" s="49"/>
      <c r="E11" s="52"/>
      <c r="F11" s="52" t="s">
        <v>25</v>
      </c>
      <c r="G11" s="52"/>
      <c r="H11" s="53" t="s">
        <v>24</v>
      </c>
      <c r="I11" s="54"/>
      <c r="J11" s="57">
        <v>355200</v>
      </c>
      <c r="K11" s="58">
        <f t="shared" ref="K11:V11" si="3">SUM(K12:K13)</f>
        <v>15907</v>
      </c>
      <c r="L11" s="58">
        <f t="shared" si="3"/>
        <v>32114</v>
      </c>
      <c r="M11" s="58">
        <f t="shared" si="3"/>
        <v>27114</v>
      </c>
      <c r="N11" s="58">
        <f t="shared" si="3"/>
        <v>27114</v>
      </c>
      <c r="O11" s="58">
        <f t="shared" si="3"/>
        <v>33114</v>
      </c>
      <c r="P11" s="58">
        <f t="shared" si="3"/>
        <v>33114</v>
      </c>
      <c r="Q11" s="58">
        <f t="shared" si="3"/>
        <v>33114</v>
      </c>
      <c r="R11" s="58">
        <f t="shared" si="3"/>
        <v>33114</v>
      </c>
      <c r="S11" s="58">
        <f t="shared" si="3"/>
        <v>33114</v>
      </c>
      <c r="T11" s="58">
        <f t="shared" si="3"/>
        <v>33114</v>
      </c>
      <c r="U11" s="58">
        <f t="shared" si="3"/>
        <v>33114</v>
      </c>
      <c r="V11" s="58">
        <f t="shared" si="3"/>
        <v>33114</v>
      </c>
      <c r="W11" s="4">
        <f>SUM(K11:V11)</f>
        <v>367161</v>
      </c>
      <c r="X11" s="28">
        <f>J11-W11</f>
        <v>-11961</v>
      </c>
      <c r="Y11" s="5"/>
      <c r="Z11" s="5"/>
    </row>
    <row r="12" spans="1:26" ht="21.75" customHeight="1" x14ac:dyDescent="0.45">
      <c r="A12" s="59"/>
      <c r="B12" s="60"/>
      <c r="C12" s="61"/>
      <c r="D12" s="60"/>
      <c r="E12" s="62"/>
      <c r="F12" s="63" t="s">
        <v>26</v>
      </c>
      <c r="G12" s="62"/>
      <c r="H12" s="64" t="s">
        <v>24</v>
      </c>
      <c r="I12" s="65"/>
      <c r="J12" s="66"/>
      <c r="K12" s="67">
        <v>15200</v>
      </c>
      <c r="L12" s="67">
        <v>30700</v>
      </c>
      <c r="M12" s="67">
        <v>25700</v>
      </c>
      <c r="N12" s="67">
        <v>25700</v>
      </c>
      <c r="O12" s="67">
        <v>31700</v>
      </c>
      <c r="P12" s="67">
        <v>31700</v>
      </c>
      <c r="Q12" s="67">
        <v>31700</v>
      </c>
      <c r="R12" s="67">
        <v>31700</v>
      </c>
      <c r="S12" s="67">
        <v>31700</v>
      </c>
      <c r="T12" s="67">
        <v>31700</v>
      </c>
      <c r="U12" s="67">
        <v>31700</v>
      </c>
      <c r="V12" s="68">
        <v>31700</v>
      </c>
      <c r="W12" s="4"/>
      <c r="X12" s="28"/>
      <c r="Y12" s="5"/>
      <c r="Z12" s="5"/>
    </row>
    <row r="13" spans="1:26" ht="21.75" customHeight="1" x14ac:dyDescent="0.45">
      <c r="A13" s="59"/>
      <c r="B13" s="60"/>
      <c r="C13" s="61"/>
      <c r="D13" s="60"/>
      <c r="E13" s="62"/>
      <c r="F13" s="63" t="s">
        <v>27</v>
      </c>
      <c r="G13" s="62"/>
      <c r="H13" s="64" t="s">
        <v>24</v>
      </c>
      <c r="I13" s="65"/>
      <c r="J13" s="66"/>
      <c r="K13" s="69">
        <v>707</v>
      </c>
      <c r="L13" s="67">
        <v>1414</v>
      </c>
      <c r="M13" s="67">
        <v>1414</v>
      </c>
      <c r="N13" s="67">
        <v>1414</v>
      </c>
      <c r="O13" s="67">
        <v>1414</v>
      </c>
      <c r="P13" s="67">
        <v>1414</v>
      </c>
      <c r="Q13" s="67">
        <v>1414</v>
      </c>
      <c r="R13" s="67">
        <v>1414</v>
      </c>
      <c r="S13" s="67">
        <v>1414</v>
      </c>
      <c r="T13" s="67">
        <v>1414</v>
      </c>
      <c r="U13" s="67">
        <v>1414</v>
      </c>
      <c r="V13" s="70">
        <v>1414</v>
      </c>
      <c r="W13" s="4"/>
      <c r="X13" s="28"/>
      <c r="Y13" s="5"/>
      <c r="Z13" s="5"/>
    </row>
    <row r="14" spans="1:26" ht="21.75" customHeight="1" x14ac:dyDescent="0.45">
      <c r="A14" s="71"/>
      <c r="B14" s="72" t="s">
        <v>28</v>
      </c>
      <c r="C14" s="72"/>
      <c r="D14" s="73"/>
      <c r="E14" s="72"/>
      <c r="F14" s="72"/>
      <c r="G14" s="72"/>
      <c r="H14" s="74" t="s">
        <v>24</v>
      </c>
      <c r="I14" s="75"/>
      <c r="J14" s="76">
        <f t="shared" ref="J14:V14" si="4">SUM(J15,J24)</f>
        <v>620000</v>
      </c>
      <c r="K14" s="77">
        <f t="shared" si="4"/>
        <v>43527</v>
      </c>
      <c r="L14" s="77">
        <f t="shared" si="4"/>
        <v>52536</v>
      </c>
      <c r="M14" s="77">
        <f t="shared" si="4"/>
        <v>52955</v>
      </c>
      <c r="N14" s="77">
        <f t="shared" si="4"/>
        <v>52955</v>
      </c>
      <c r="O14" s="77">
        <f t="shared" si="4"/>
        <v>52955</v>
      </c>
      <c r="P14" s="77">
        <f t="shared" si="4"/>
        <v>52955</v>
      </c>
      <c r="Q14" s="77">
        <f t="shared" si="4"/>
        <v>52955</v>
      </c>
      <c r="R14" s="77">
        <f t="shared" si="4"/>
        <v>52955</v>
      </c>
      <c r="S14" s="77">
        <f t="shared" si="4"/>
        <v>52955</v>
      </c>
      <c r="T14" s="77">
        <f t="shared" si="4"/>
        <v>52955</v>
      </c>
      <c r="U14" s="77">
        <f t="shared" si="4"/>
        <v>52955</v>
      </c>
      <c r="V14" s="77">
        <f t="shared" si="4"/>
        <v>63355</v>
      </c>
      <c r="W14" s="4">
        <f>SUM(K14:V14)</f>
        <v>636013</v>
      </c>
      <c r="X14" s="28">
        <f>J14-W14</f>
        <v>-16013</v>
      </c>
      <c r="Y14" s="5"/>
      <c r="Z14" s="5"/>
    </row>
    <row r="15" spans="1:26" ht="21.75" customHeight="1" x14ac:dyDescent="0.45">
      <c r="A15" s="78" t="s">
        <v>21</v>
      </c>
      <c r="B15" s="79" t="s">
        <v>22</v>
      </c>
      <c r="C15" s="80"/>
      <c r="D15" s="79"/>
      <c r="E15" s="51" t="s">
        <v>23</v>
      </c>
      <c r="F15" s="81"/>
      <c r="G15" s="51"/>
      <c r="H15" s="82" t="s">
        <v>24</v>
      </c>
      <c r="I15" s="83"/>
      <c r="J15" s="84">
        <v>620000</v>
      </c>
      <c r="K15" s="58">
        <f t="shared" ref="K15:V15" si="5">SUM(K16:K23)</f>
        <v>43527</v>
      </c>
      <c r="L15" s="58">
        <f t="shared" si="5"/>
        <v>52536</v>
      </c>
      <c r="M15" s="58">
        <f t="shared" si="5"/>
        <v>52955</v>
      </c>
      <c r="N15" s="58">
        <f t="shared" si="5"/>
        <v>52955</v>
      </c>
      <c r="O15" s="58">
        <f t="shared" si="5"/>
        <v>52955</v>
      </c>
      <c r="P15" s="58">
        <f t="shared" si="5"/>
        <v>52955</v>
      </c>
      <c r="Q15" s="58">
        <f t="shared" si="5"/>
        <v>52955</v>
      </c>
      <c r="R15" s="58">
        <f t="shared" si="5"/>
        <v>52955</v>
      </c>
      <c r="S15" s="58">
        <f t="shared" si="5"/>
        <v>52955</v>
      </c>
      <c r="T15" s="58">
        <f t="shared" si="5"/>
        <v>52955</v>
      </c>
      <c r="U15" s="58">
        <f t="shared" si="5"/>
        <v>52955</v>
      </c>
      <c r="V15" s="58">
        <f t="shared" si="5"/>
        <v>63355</v>
      </c>
      <c r="W15" s="4">
        <f>SUM(K15:V15)</f>
        <v>636013</v>
      </c>
      <c r="X15" s="28">
        <f>J15-W15</f>
        <v>-16013</v>
      </c>
      <c r="Y15" s="5"/>
      <c r="Z15" s="5"/>
    </row>
    <row r="16" spans="1:26" ht="21.75" customHeight="1" x14ac:dyDescent="0.45">
      <c r="A16" s="85"/>
      <c r="B16" s="86"/>
      <c r="C16" s="87"/>
      <c r="D16" s="88"/>
      <c r="E16" s="89"/>
      <c r="F16" s="89"/>
      <c r="G16" s="90" t="s">
        <v>29</v>
      </c>
      <c r="H16" s="91" t="s">
        <v>24</v>
      </c>
      <c r="I16" s="92"/>
      <c r="J16" s="93"/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5"/>
      <c r="X16" s="28"/>
      <c r="Y16" s="96"/>
      <c r="Z16" s="96"/>
    </row>
    <row r="17" spans="1:26" ht="21.75" customHeight="1" x14ac:dyDescent="0.45">
      <c r="A17" s="85"/>
      <c r="B17" s="86"/>
      <c r="C17" s="87"/>
      <c r="D17" s="88"/>
      <c r="E17" s="89"/>
      <c r="F17" s="89"/>
      <c r="G17" s="90" t="s">
        <v>30</v>
      </c>
      <c r="H17" s="91" t="s">
        <v>24</v>
      </c>
      <c r="I17" s="92"/>
      <c r="J17" s="97"/>
      <c r="K17" s="94">
        <v>0</v>
      </c>
      <c r="L17" s="98">
        <v>3500</v>
      </c>
      <c r="M17" s="98">
        <v>3500</v>
      </c>
      <c r="N17" s="98">
        <v>3500</v>
      </c>
      <c r="O17" s="98">
        <v>3500</v>
      </c>
      <c r="P17" s="98">
        <v>3500</v>
      </c>
      <c r="Q17" s="98">
        <v>3500</v>
      </c>
      <c r="R17" s="98">
        <v>3500</v>
      </c>
      <c r="S17" s="98">
        <v>3500</v>
      </c>
      <c r="T17" s="98">
        <v>3500</v>
      </c>
      <c r="U17" s="98">
        <v>3500</v>
      </c>
      <c r="V17" s="98">
        <v>7000</v>
      </c>
      <c r="W17" s="95"/>
      <c r="X17" s="28"/>
      <c r="Y17" s="96"/>
      <c r="Z17" s="96"/>
    </row>
    <row r="18" spans="1:26" ht="21.75" customHeight="1" x14ac:dyDescent="0.45">
      <c r="A18" s="85"/>
      <c r="B18" s="86"/>
      <c r="C18" s="87"/>
      <c r="D18" s="88"/>
      <c r="E18" s="89"/>
      <c r="F18" s="89"/>
      <c r="G18" s="90" t="s">
        <v>31</v>
      </c>
      <c r="H18" s="91" t="s">
        <v>24</v>
      </c>
      <c r="I18" s="92"/>
      <c r="J18" s="97"/>
      <c r="K18" s="94">
        <v>0</v>
      </c>
      <c r="L18" s="98">
        <v>6900</v>
      </c>
      <c r="M18" s="98">
        <v>6900</v>
      </c>
      <c r="N18" s="98">
        <v>6900</v>
      </c>
      <c r="O18" s="98">
        <v>6900</v>
      </c>
      <c r="P18" s="98">
        <v>6900</v>
      </c>
      <c r="Q18" s="98">
        <v>6900</v>
      </c>
      <c r="R18" s="98">
        <v>6900</v>
      </c>
      <c r="S18" s="98">
        <v>6900</v>
      </c>
      <c r="T18" s="98">
        <v>6900</v>
      </c>
      <c r="U18" s="98">
        <v>6900</v>
      </c>
      <c r="V18" s="98">
        <v>13800</v>
      </c>
      <c r="W18" s="95"/>
      <c r="X18" s="28"/>
      <c r="Y18" s="96"/>
      <c r="Z18" s="96"/>
    </row>
    <row r="19" spans="1:26" ht="21.75" customHeight="1" x14ac:dyDescent="0.45">
      <c r="A19" s="99"/>
      <c r="B19" s="86"/>
      <c r="C19" s="87"/>
      <c r="D19" s="88"/>
      <c r="E19" s="89"/>
      <c r="F19" s="89"/>
      <c r="G19" s="90" t="s">
        <v>32</v>
      </c>
      <c r="H19" s="91" t="s">
        <v>24</v>
      </c>
      <c r="I19" s="92"/>
      <c r="J19" s="97"/>
      <c r="K19" s="98">
        <v>22775</v>
      </c>
      <c r="L19" s="98">
        <v>22775</v>
      </c>
      <c r="M19" s="98">
        <v>22775</v>
      </c>
      <c r="N19" s="98">
        <v>22775</v>
      </c>
      <c r="O19" s="98">
        <v>22775</v>
      </c>
      <c r="P19" s="98">
        <v>22775</v>
      </c>
      <c r="Q19" s="98">
        <v>22775</v>
      </c>
      <c r="R19" s="98">
        <v>22775</v>
      </c>
      <c r="S19" s="98">
        <v>22775</v>
      </c>
      <c r="T19" s="98">
        <v>22775</v>
      </c>
      <c r="U19" s="98">
        <v>22775</v>
      </c>
      <c r="V19" s="98">
        <v>22775</v>
      </c>
      <c r="W19" s="95"/>
      <c r="X19" s="28"/>
      <c r="Y19" s="96"/>
      <c r="Z19" s="96"/>
    </row>
    <row r="20" spans="1:26" ht="21.75" customHeight="1" x14ac:dyDescent="0.45">
      <c r="A20" s="85"/>
      <c r="B20" s="86"/>
      <c r="C20" s="87"/>
      <c r="D20" s="88"/>
      <c r="E20" s="89"/>
      <c r="F20" s="89"/>
      <c r="G20" s="90" t="s">
        <v>33</v>
      </c>
      <c r="H20" s="91" t="s">
        <v>24</v>
      </c>
      <c r="I20" s="92"/>
      <c r="J20" s="97"/>
      <c r="K20" s="98">
        <v>20752</v>
      </c>
      <c r="L20" s="98">
        <v>19361</v>
      </c>
      <c r="M20" s="98">
        <v>19780</v>
      </c>
      <c r="N20" s="98">
        <v>19780</v>
      </c>
      <c r="O20" s="98">
        <v>19780</v>
      </c>
      <c r="P20" s="98">
        <v>19780</v>
      </c>
      <c r="Q20" s="98">
        <v>19780</v>
      </c>
      <c r="R20" s="98">
        <v>19780</v>
      </c>
      <c r="S20" s="98">
        <v>19780</v>
      </c>
      <c r="T20" s="98">
        <v>19780</v>
      </c>
      <c r="U20" s="98">
        <v>19780</v>
      </c>
      <c r="V20" s="100">
        <v>19780</v>
      </c>
      <c r="W20" s="95"/>
      <c r="X20" s="28"/>
      <c r="Y20" s="96"/>
      <c r="Z20" s="96"/>
    </row>
    <row r="21" spans="1:26" ht="21.75" customHeight="1" x14ac:dyDescent="0.45">
      <c r="A21" s="85"/>
      <c r="B21" s="86"/>
      <c r="C21" s="87"/>
      <c r="D21" s="88"/>
      <c r="E21" s="89"/>
      <c r="F21" s="89"/>
      <c r="G21" s="90" t="s">
        <v>34</v>
      </c>
      <c r="H21" s="91" t="s">
        <v>24</v>
      </c>
      <c r="I21" s="92"/>
      <c r="J21" s="93"/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95"/>
      <c r="X21" s="28"/>
      <c r="Y21" s="96"/>
      <c r="Z21" s="96"/>
    </row>
    <row r="22" spans="1:26" ht="21.75" customHeight="1" x14ac:dyDescent="0.45">
      <c r="A22" s="85"/>
      <c r="B22" s="86"/>
      <c r="C22" s="87"/>
      <c r="D22" s="88"/>
      <c r="E22" s="89"/>
      <c r="F22" s="89"/>
      <c r="G22" s="90" t="s">
        <v>35</v>
      </c>
      <c r="H22" s="91" t="s">
        <v>24</v>
      </c>
      <c r="I22" s="92"/>
      <c r="J22" s="97"/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5"/>
      <c r="X22" s="28"/>
      <c r="Y22" s="96"/>
      <c r="Z22" s="96"/>
    </row>
    <row r="23" spans="1:26" ht="21.75" customHeight="1" x14ac:dyDescent="0.45">
      <c r="A23" s="85"/>
      <c r="B23" s="86"/>
      <c r="C23" s="87"/>
      <c r="D23" s="88"/>
      <c r="E23" s="89"/>
      <c r="F23" s="89"/>
      <c r="G23" s="90" t="s">
        <v>36</v>
      </c>
      <c r="H23" s="91" t="s">
        <v>24</v>
      </c>
      <c r="I23" s="92"/>
      <c r="J23" s="97"/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5"/>
      <c r="X23" s="28"/>
      <c r="Y23" s="96"/>
      <c r="Z23" s="96"/>
    </row>
    <row r="24" spans="1:26" ht="21.75" customHeight="1" x14ac:dyDescent="0.45">
      <c r="A24" s="102"/>
      <c r="B24" s="103"/>
      <c r="C24" s="104"/>
      <c r="D24" s="105"/>
      <c r="E24" s="106" t="s">
        <v>37</v>
      </c>
      <c r="F24" s="107"/>
      <c r="G24" s="107"/>
      <c r="H24" s="108" t="s">
        <v>24</v>
      </c>
      <c r="I24" s="109"/>
      <c r="J24" s="110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4">
        <f>SUM(K24:V24)</f>
        <v>0</v>
      </c>
      <c r="X24" s="28">
        <f>J24-W24</f>
        <v>0</v>
      </c>
      <c r="Y24" s="5"/>
      <c r="Z24" s="5"/>
    </row>
    <row r="25" spans="1:26" ht="21.75" customHeight="1" x14ac:dyDescent="0.45">
      <c r="A25" s="112" t="s">
        <v>38</v>
      </c>
      <c r="B25" s="113"/>
      <c r="C25" s="113"/>
      <c r="D25" s="113"/>
      <c r="E25" s="114"/>
      <c r="F25" s="114"/>
      <c r="G25" s="114"/>
      <c r="H25" s="115"/>
      <c r="I25" s="116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4"/>
      <c r="X25" s="28"/>
      <c r="Y25" s="5"/>
      <c r="Z25" s="5"/>
    </row>
    <row r="26" spans="1:26" ht="21.75" customHeight="1" x14ac:dyDescent="0.45">
      <c r="A26" s="120" t="s">
        <v>39</v>
      </c>
      <c r="B26" s="121"/>
      <c r="C26" s="122"/>
      <c r="D26" s="121"/>
      <c r="E26" s="123"/>
      <c r="F26" s="123"/>
      <c r="G26" s="123"/>
      <c r="H26" s="124"/>
      <c r="I26" s="125"/>
      <c r="J26" s="126">
        <f>+J27+J46</f>
        <v>453800</v>
      </c>
      <c r="K26" s="127">
        <f t="shared" ref="K26:V26" si="6">K27</f>
        <v>13000</v>
      </c>
      <c r="L26" s="127">
        <f t="shared" si="6"/>
        <v>13000</v>
      </c>
      <c r="M26" s="127">
        <f t="shared" si="6"/>
        <v>131740</v>
      </c>
      <c r="N26" s="127">
        <f t="shared" si="6"/>
        <v>33000</v>
      </c>
      <c r="O26" s="127">
        <f t="shared" si="6"/>
        <v>95960</v>
      </c>
      <c r="P26" s="127">
        <f t="shared" si="6"/>
        <v>13000</v>
      </c>
      <c r="Q26" s="127">
        <f t="shared" si="6"/>
        <v>16200</v>
      </c>
      <c r="R26" s="127">
        <f t="shared" si="6"/>
        <v>58500</v>
      </c>
      <c r="S26" s="127">
        <f t="shared" si="6"/>
        <v>16700</v>
      </c>
      <c r="T26" s="127">
        <f t="shared" si="6"/>
        <v>16700</v>
      </c>
      <c r="U26" s="127">
        <f t="shared" si="6"/>
        <v>33000</v>
      </c>
      <c r="V26" s="127">
        <f t="shared" si="6"/>
        <v>13000</v>
      </c>
      <c r="W26" s="4">
        <f>SUM(K26:V26)</f>
        <v>453800</v>
      </c>
      <c r="X26" s="28">
        <f>J26-W26</f>
        <v>0</v>
      </c>
      <c r="Y26" s="5"/>
      <c r="Z26" s="5"/>
    </row>
    <row r="27" spans="1:26" ht="21.75" customHeight="1" x14ac:dyDescent="0.45">
      <c r="A27" s="128"/>
      <c r="B27" s="129" t="s">
        <v>40</v>
      </c>
      <c r="C27" s="129"/>
      <c r="D27" s="130"/>
      <c r="E27" s="129"/>
      <c r="F27" s="129"/>
      <c r="G27" s="129"/>
      <c r="H27" s="131" t="s">
        <v>41</v>
      </c>
      <c r="I27" s="132">
        <f ca="1">+I49</f>
        <v>1</v>
      </c>
      <c r="J27" s="133">
        <f>+J29</f>
        <v>453800</v>
      </c>
      <c r="K27" s="134">
        <f t="shared" ref="K27:V27" si="7">SUM(K29,K46)</f>
        <v>13000</v>
      </c>
      <c r="L27" s="134">
        <f t="shared" si="7"/>
        <v>13000</v>
      </c>
      <c r="M27" s="134">
        <f t="shared" si="7"/>
        <v>131740</v>
      </c>
      <c r="N27" s="134">
        <f t="shared" si="7"/>
        <v>33000</v>
      </c>
      <c r="O27" s="134">
        <f t="shared" si="7"/>
        <v>95960</v>
      </c>
      <c r="P27" s="134">
        <f t="shared" si="7"/>
        <v>13000</v>
      </c>
      <c r="Q27" s="134">
        <f t="shared" si="7"/>
        <v>16200</v>
      </c>
      <c r="R27" s="134">
        <f t="shared" si="7"/>
        <v>58500</v>
      </c>
      <c r="S27" s="134">
        <f t="shared" si="7"/>
        <v>16700</v>
      </c>
      <c r="T27" s="134">
        <f t="shared" si="7"/>
        <v>16700</v>
      </c>
      <c r="U27" s="134">
        <f t="shared" si="7"/>
        <v>33000</v>
      </c>
      <c r="V27" s="77">
        <f t="shared" si="7"/>
        <v>13000</v>
      </c>
      <c r="W27" s="4">
        <f>SUM(K27:V27)</f>
        <v>453800</v>
      </c>
      <c r="X27" s="28">
        <f>J27-W27</f>
        <v>0</v>
      </c>
      <c r="Y27" s="5"/>
      <c r="Z27" s="5"/>
    </row>
    <row r="28" spans="1:26" ht="21.75" customHeight="1" x14ac:dyDescent="0.45">
      <c r="A28" s="71"/>
      <c r="B28" s="72"/>
      <c r="C28" s="72"/>
      <c r="D28" s="73"/>
      <c r="E28" s="72"/>
      <c r="F28" s="72"/>
      <c r="G28" s="72"/>
      <c r="H28" s="74" t="s">
        <v>42</v>
      </c>
      <c r="I28" s="135">
        <f ca="1">+I50</f>
        <v>30</v>
      </c>
      <c r="J28" s="76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77"/>
      <c r="W28" s="4"/>
      <c r="X28" s="28"/>
      <c r="Y28" s="5"/>
      <c r="Z28" s="5"/>
    </row>
    <row r="29" spans="1:26" ht="21.75" customHeight="1" x14ac:dyDescent="0.45">
      <c r="A29" s="78" t="s">
        <v>21</v>
      </c>
      <c r="B29" s="79" t="s">
        <v>22</v>
      </c>
      <c r="C29" s="80"/>
      <c r="D29" s="79"/>
      <c r="E29" s="51" t="s">
        <v>23</v>
      </c>
      <c r="F29" s="136"/>
      <c r="G29" s="137"/>
      <c r="H29" s="138" t="s">
        <v>24</v>
      </c>
      <c r="I29" s="139"/>
      <c r="J29" s="140">
        <v>453800</v>
      </c>
      <c r="K29" s="141">
        <f t="shared" ref="K29:V29" si="8">SUM(K30,K35)</f>
        <v>13000</v>
      </c>
      <c r="L29" s="141">
        <f t="shared" si="8"/>
        <v>13000</v>
      </c>
      <c r="M29" s="141">
        <f t="shared" si="8"/>
        <v>131740</v>
      </c>
      <c r="N29" s="141">
        <f t="shared" si="8"/>
        <v>33000</v>
      </c>
      <c r="O29" s="141">
        <f>SUM(O30,O35)</f>
        <v>95960</v>
      </c>
      <c r="P29" s="141">
        <f t="shared" si="8"/>
        <v>13000</v>
      </c>
      <c r="Q29" s="141">
        <f t="shared" si="8"/>
        <v>16200</v>
      </c>
      <c r="R29" s="141">
        <f t="shared" si="8"/>
        <v>58500</v>
      </c>
      <c r="S29" s="141">
        <f t="shared" si="8"/>
        <v>16700</v>
      </c>
      <c r="T29" s="141">
        <f t="shared" si="8"/>
        <v>16700</v>
      </c>
      <c r="U29" s="141">
        <f t="shared" si="8"/>
        <v>33000</v>
      </c>
      <c r="V29" s="141">
        <f t="shared" si="8"/>
        <v>13000</v>
      </c>
      <c r="W29" s="4">
        <f>SUM(K29:V29)</f>
        <v>453800</v>
      </c>
      <c r="X29" s="28">
        <f>J29-W29</f>
        <v>0</v>
      </c>
      <c r="Y29" s="5"/>
      <c r="Z29" s="5"/>
    </row>
    <row r="30" spans="1:26" ht="21.75" customHeight="1" x14ac:dyDescent="0.45">
      <c r="A30" s="142"/>
      <c r="B30" s="52"/>
      <c r="C30" s="81"/>
      <c r="D30" s="143"/>
      <c r="E30" s="144" t="s">
        <v>43</v>
      </c>
      <c r="F30" s="136"/>
      <c r="G30" s="144"/>
      <c r="H30" s="138" t="s">
        <v>24</v>
      </c>
      <c r="I30" s="139"/>
      <c r="J30" s="140">
        <v>81800</v>
      </c>
      <c r="K30" s="58">
        <f t="shared" ref="K30:R30" si="9">SUM(K31:K34)</f>
        <v>0</v>
      </c>
      <c r="L30" s="58">
        <f t="shared" si="9"/>
        <v>0</v>
      </c>
      <c r="M30" s="58">
        <f t="shared" si="9"/>
        <v>0</v>
      </c>
      <c r="N30" s="58">
        <f t="shared" si="9"/>
        <v>20000</v>
      </c>
      <c r="O30" s="58">
        <f t="shared" si="9"/>
        <v>0</v>
      </c>
      <c r="P30" s="58">
        <f t="shared" si="9"/>
        <v>0</v>
      </c>
      <c r="Q30" s="58">
        <f t="shared" si="9"/>
        <v>0</v>
      </c>
      <c r="R30" s="58">
        <f t="shared" si="9"/>
        <v>41800</v>
      </c>
      <c r="S30" s="58">
        <f>SUM(S31:S34)</f>
        <v>0</v>
      </c>
      <c r="T30" s="58">
        <f>SUM(T31:T34)</f>
        <v>0</v>
      </c>
      <c r="U30" s="58">
        <f>SUM(U31:U34)</f>
        <v>20000</v>
      </c>
      <c r="V30" s="58">
        <f>SUM(V31:V34)</f>
        <v>0</v>
      </c>
      <c r="W30" s="4">
        <f>SUM(K30:V30)</f>
        <v>81800</v>
      </c>
      <c r="X30" s="28">
        <f>J30-W30</f>
        <v>0</v>
      </c>
      <c r="Y30" s="5"/>
      <c r="Z30" s="5"/>
    </row>
    <row r="31" spans="1:26" ht="21.75" customHeight="1" x14ac:dyDescent="0.45">
      <c r="A31" s="85"/>
      <c r="B31" s="86"/>
      <c r="C31" s="87"/>
      <c r="D31" s="88"/>
      <c r="E31" s="89"/>
      <c r="F31" s="89"/>
      <c r="G31" s="90" t="s">
        <v>44</v>
      </c>
      <c r="H31" s="91" t="s">
        <v>24</v>
      </c>
      <c r="I31" s="92"/>
      <c r="J31" s="145"/>
      <c r="K31" s="146">
        <v>0</v>
      </c>
      <c r="L31" s="146">
        <v>0</v>
      </c>
      <c r="M31" s="146">
        <v>0</v>
      </c>
      <c r="N31" s="146">
        <v>20000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4"/>
      <c r="X31" s="28"/>
      <c r="Y31" s="96"/>
      <c r="Z31" s="96"/>
    </row>
    <row r="32" spans="1:26" ht="21.75" customHeight="1" x14ac:dyDescent="0.45">
      <c r="A32" s="85"/>
      <c r="B32" s="86"/>
      <c r="C32" s="87"/>
      <c r="D32" s="88"/>
      <c r="E32" s="89"/>
      <c r="F32" s="89"/>
      <c r="G32" s="90" t="s">
        <v>45</v>
      </c>
      <c r="H32" s="91" t="s">
        <v>24</v>
      </c>
      <c r="I32" s="92"/>
      <c r="J32" s="145"/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41800</v>
      </c>
      <c r="S32" s="146">
        <v>0</v>
      </c>
      <c r="T32" s="146">
        <v>0</v>
      </c>
      <c r="U32" s="146">
        <v>0</v>
      </c>
      <c r="V32" s="146">
        <v>0</v>
      </c>
      <c r="W32" s="4"/>
      <c r="X32" s="28"/>
      <c r="Y32" s="96"/>
      <c r="Z32" s="96"/>
    </row>
    <row r="33" spans="1:26" ht="21.75" customHeight="1" x14ac:dyDescent="0.45">
      <c r="A33" s="85"/>
      <c r="B33" s="86"/>
      <c r="C33" s="87"/>
      <c r="D33" s="88"/>
      <c r="E33" s="89"/>
      <c r="F33" s="89"/>
      <c r="G33" s="90" t="s">
        <v>46</v>
      </c>
      <c r="H33" s="91" t="s">
        <v>24</v>
      </c>
      <c r="I33" s="92"/>
      <c r="J33" s="145"/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20000</v>
      </c>
      <c r="V33" s="146">
        <v>0</v>
      </c>
      <c r="W33" s="4"/>
      <c r="X33" s="28"/>
      <c r="Y33" s="96"/>
      <c r="Z33" s="96"/>
    </row>
    <row r="34" spans="1:26" ht="21.75" customHeight="1" x14ac:dyDescent="0.45">
      <c r="A34" s="85"/>
      <c r="B34" s="86"/>
      <c r="C34" s="87"/>
      <c r="D34" s="88"/>
      <c r="E34" s="89"/>
      <c r="F34" s="89"/>
      <c r="G34" s="90" t="s">
        <v>47</v>
      </c>
      <c r="H34" s="91" t="s">
        <v>24</v>
      </c>
      <c r="I34" s="92"/>
      <c r="J34" s="145"/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4"/>
      <c r="X34" s="28"/>
      <c r="Y34" s="96"/>
      <c r="Z34" s="96"/>
    </row>
    <row r="35" spans="1:26" ht="21.75" customHeight="1" x14ac:dyDescent="0.45">
      <c r="A35" s="142"/>
      <c r="B35" s="51"/>
      <c r="C35" s="51"/>
      <c r="D35" s="143"/>
      <c r="E35" s="144" t="s">
        <v>48</v>
      </c>
      <c r="F35" s="136"/>
      <c r="G35" s="81"/>
      <c r="H35" s="138" t="s">
        <v>24</v>
      </c>
      <c r="I35" s="139"/>
      <c r="J35" s="140">
        <v>372000</v>
      </c>
      <c r="K35" s="58">
        <f t="shared" ref="K35:V35" si="10">SUM(K36:K45)</f>
        <v>13000</v>
      </c>
      <c r="L35" s="58">
        <f t="shared" si="10"/>
        <v>13000</v>
      </c>
      <c r="M35" s="58">
        <f t="shared" si="10"/>
        <v>131740</v>
      </c>
      <c r="N35" s="58">
        <f t="shared" si="10"/>
        <v>13000</v>
      </c>
      <c r="O35" s="58">
        <f t="shared" si="10"/>
        <v>95960</v>
      </c>
      <c r="P35" s="58">
        <f t="shared" si="10"/>
        <v>13000</v>
      </c>
      <c r="Q35" s="58">
        <f t="shared" si="10"/>
        <v>16200</v>
      </c>
      <c r="R35" s="58">
        <f t="shared" si="10"/>
        <v>16700</v>
      </c>
      <c r="S35" s="58">
        <f t="shared" si="10"/>
        <v>16700</v>
      </c>
      <c r="T35" s="58">
        <f t="shared" si="10"/>
        <v>16700</v>
      </c>
      <c r="U35" s="58">
        <f t="shared" si="10"/>
        <v>13000</v>
      </c>
      <c r="V35" s="58">
        <f t="shared" si="10"/>
        <v>13000</v>
      </c>
      <c r="W35" s="4">
        <f>SUM(K35:V35)</f>
        <v>372000</v>
      </c>
      <c r="X35" s="28">
        <f>J35-W35</f>
        <v>0</v>
      </c>
      <c r="Y35" s="5"/>
      <c r="Z35" s="5"/>
    </row>
    <row r="36" spans="1:26" ht="21.75" customHeight="1" x14ac:dyDescent="0.45">
      <c r="A36" s="147"/>
      <c r="B36" s="88"/>
      <c r="C36" s="86"/>
      <c r="D36" s="148"/>
      <c r="E36" s="89"/>
      <c r="F36" s="89"/>
      <c r="G36" s="90" t="s">
        <v>49</v>
      </c>
      <c r="H36" s="149" t="s">
        <v>24</v>
      </c>
      <c r="I36" s="92"/>
      <c r="J36" s="97">
        <v>156000</v>
      </c>
      <c r="K36" s="150">
        <v>0</v>
      </c>
      <c r="L36" s="150">
        <v>0</v>
      </c>
      <c r="M36" s="150">
        <v>106740</v>
      </c>
      <c r="N36" s="150">
        <v>0</v>
      </c>
      <c r="O36" s="150">
        <v>49260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4"/>
      <c r="X36" s="28"/>
      <c r="Y36" s="5"/>
      <c r="Z36" s="5"/>
    </row>
    <row r="37" spans="1:26" ht="21.75" customHeight="1" x14ac:dyDescent="0.45">
      <c r="A37" s="147"/>
      <c r="B37" s="88"/>
      <c r="C37" s="86"/>
      <c r="D37" s="148"/>
      <c r="E37" s="89"/>
      <c r="F37" s="89"/>
      <c r="G37" s="90" t="s">
        <v>50</v>
      </c>
      <c r="H37" s="149" t="s">
        <v>24</v>
      </c>
      <c r="I37" s="92"/>
      <c r="J37" s="97">
        <v>30000</v>
      </c>
      <c r="K37" s="150">
        <v>0</v>
      </c>
      <c r="L37" s="150">
        <v>0</v>
      </c>
      <c r="M37" s="150">
        <v>0</v>
      </c>
      <c r="N37" s="150">
        <v>0</v>
      </c>
      <c r="O37" s="150">
        <v>30000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W37" s="4"/>
      <c r="X37" s="28"/>
      <c r="Y37" s="5"/>
      <c r="Z37" s="5"/>
    </row>
    <row r="38" spans="1:26" ht="21.75" customHeight="1" x14ac:dyDescent="0.45">
      <c r="A38" s="147"/>
      <c r="B38" s="88"/>
      <c r="C38" s="86"/>
      <c r="D38" s="148"/>
      <c r="E38" s="89"/>
      <c r="F38" s="89"/>
      <c r="G38" s="90" t="s">
        <v>51</v>
      </c>
      <c r="H38" s="149" t="s">
        <v>24</v>
      </c>
      <c r="I38" s="92"/>
      <c r="J38" s="97">
        <v>156000</v>
      </c>
      <c r="K38" s="150">
        <v>13000</v>
      </c>
      <c r="L38" s="150">
        <v>13000</v>
      </c>
      <c r="M38" s="150">
        <v>13000</v>
      </c>
      <c r="N38" s="150">
        <v>13000</v>
      </c>
      <c r="O38" s="150">
        <v>13000</v>
      </c>
      <c r="P38" s="150">
        <v>13000</v>
      </c>
      <c r="Q38" s="150">
        <v>13000</v>
      </c>
      <c r="R38" s="150">
        <v>13000</v>
      </c>
      <c r="S38" s="150">
        <v>13000</v>
      </c>
      <c r="T38" s="150">
        <v>13000</v>
      </c>
      <c r="U38" s="150">
        <v>13000</v>
      </c>
      <c r="V38" s="150">
        <v>13000</v>
      </c>
      <c r="W38" s="4"/>
      <c r="X38" s="28"/>
      <c r="Y38" s="5"/>
      <c r="Z38" s="5"/>
    </row>
    <row r="39" spans="1:26" ht="21.75" customHeight="1" x14ac:dyDescent="0.45">
      <c r="A39" s="147"/>
      <c r="B39" s="88"/>
      <c r="C39" s="86"/>
      <c r="D39" s="148"/>
      <c r="E39" s="89"/>
      <c r="F39" s="89"/>
      <c r="G39" s="90" t="s">
        <v>52</v>
      </c>
      <c r="H39" s="149" t="s">
        <v>24</v>
      </c>
      <c r="I39" s="92"/>
      <c r="J39" s="97">
        <v>7200</v>
      </c>
      <c r="K39" s="150">
        <v>0</v>
      </c>
      <c r="L39" s="150">
        <v>0</v>
      </c>
      <c r="M39" s="150">
        <v>1200</v>
      </c>
      <c r="N39" s="150">
        <v>0</v>
      </c>
      <c r="O39" s="150">
        <v>1200</v>
      </c>
      <c r="P39" s="150">
        <v>0</v>
      </c>
      <c r="Q39" s="150">
        <v>1200</v>
      </c>
      <c r="R39" s="150">
        <v>1200</v>
      </c>
      <c r="S39" s="150">
        <v>1200</v>
      </c>
      <c r="T39" s="150">
        <v>1200</v>
      </c>
      <c r="U39" s="150">
        <v>0</v>
      </c>
      <c r="V39" s="150">
        <v>0</v>
      </c>
      <c r="W39" s="4"/>
      <c r="X39" s="28"/>
      <c r="Y39" s="5"/>
      <c r="Z39" s="5"/>
    </row>
    <row r="40" spans="1:26" ht="21.75" customHeight="1" x14ac:dyDescent="0.45">
      <c r="A40" s="147"/>
      <c r="B40" s="88"/>
      <c r="C40" s="86"/>
      <c r="D40" s="148"/>
      <c r="E40" s="89"/>
      <c r="F40" s="89"/>
      <c r="G40" s="90" t="s">
        <v>53</v>
      </c>
      <c r="H40" s="149" t="s">
        <v>24</v>
      </c>
      <c r="I40" s="92"/>
      <c r="J40" s="151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4"/>
      <c r="X40" s="28"/>
      <c r="Y40" s="5"/>
      <c r="Z40" s="5"/>
    </row>
    <row r="41" spans="1:26" ht="21.75" customHeight="1" x14ac:dyDescent="0.45">
      <c r="A41" s="147"/>
      <c r="B41" s="88"/>
      <c r="C41" s="86"/>
      <c r="D41" s="148"/>
      <c r="E41" s="89"/>
      <c r="F41" s="89"/>
      <c r="G41" s="90" t="s">
        <v>54</v>
      </c>
      <c r="H41" s="149" t="s">
        <v>24</v>
      </c>
      <c r="I41" s="92"/>
      <c r="J41" s="151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4"/>
      <c r="X41" s="28"/>
      <c r="Y41" s="5"/>
      <c r="Z41" s="5"/>
    </row>
    <row r="42" spans="1:26" ht="21.75" customHeight="1" x14ac:dyDescent="0.45">
      <c r="A42" s="147"/>
      <c r="B42" s="88"/>
      <c r="C42" s="86"/>
      <c r="D42" s="148"/>
      <c r="E42" s="89"/>
      <c r="F42" s="89"/>
      <c r="G42" s="89" t="s">
        <v>55</v>
      </c>
      <c r="H42" s="149" t="s">
        <v>24</v>
      </c>
      <c r="I42" s="92"/>
      <c r="J42" s="97">
        <v>7800</v>
      </c>
      <c r="K42" s="150">
        <v>0</v>
      </c>
      <c r="L42" s="150">
        <v>0</v>
      </c>
      <c r="M42" s="150">
        <v>7800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4"/>
      <c r="X42" s="28"/>
      <c r="Y42" s="5"/>
      <c r="Z42" s="5"/>
    </row>
    <row r="43" spans="1:26" ht="21.75" customHeight="1" x14ac:dyDescent="0.45">
      <c r="A43" s="147"/>
      <c r="B43" s="88"/>
      <c r="C43" s="86"/>
      <c r="D43" s="148"/>
      <c r="E43" s="89"/>
      <c r="F43" s="89"/>
      <c r="G43" s="89" t="s">
        <v>56</v>
      </c>
      <c r="H43" s="149" t="s">
        <v>24</v>
      </c>
      <c r="I43" s="92"/>
      <c r="J43" s="97">
        <v>15000</v>
      </c>
      <c r="K43" s="150">
        <v>0</v>
      </c>
      <c r="L43" s="150">
        <v>0</v>
      </c>
      <c r="M43" s="150">
        <v>3000</v>
      </c>
      <c r="N43" s="150">
        <v>0</v>
      </c>
      <c r="O43" s="150">
        <v>2500</v>
      </c>
      <c r="P43" s="150">
        <v>0</v>
      </c>
      <c r="Q43" s="150">
        <v>2000</v>
      </c>
      <c r="R43" s="150">
        <v>2500</v>
      </c>
      <c r="S43" s="150">
        <v>2500</v>
      </c>
      <c r="T43" s="150">
        <v>2500</v>
      </c>
      <c r="U43" s="150">
        <v>0</v>
      </c>
      <c r="V43" s="150">
        <v>0</v>
      </c>
      <c r="W43" s="4"/>
      <c r="X43" s="28"/>
      <c r="Y43" s="5"/>
      <c r="Z43" s="5"/>
    </row>
    <row r="44" spans="1:26" ht="21.75" customHeight="1" x14ac:dyDescent="0.45">
      <c r="A44" s="147"/>
      <c r="B44" s="88"/>
      <c r="C44" s="86"/>
      <c r="D44" s="148"/>
      <c r="E44" s="89"/>
      <c r="F44" s="89"/>
      <c r="G44" s="89" t="s">
        <v>57</v>
      </c>
      <c r="H44" s="149" t="s">
        <v>24</v>
      </c>
      <c r="I44" s="92"/>
      <c r="J44" s="97"/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4"/>
      <c r="X44" s="28"/>
      <c r="Y44" s="5"/>
      <c r="Z44" s="5"/>
    </row>
    <row r="45" spans="1:26" ht="21.75" customHeight="1" x14ac:dyDescent="0.45">
      <c r="A45" s="147"/>
      <c r="B45" s="88"/>
      <c r="C45" s="86"/>
      <c r="D45" s="148"/>
      <c r="E45" s="89"/>
      <c r="F45" s="89"/>
      <c r="G45" s="89" t="s">
        <v>58</v>
      </c>
      <c r="H45" s="149" t="s">
        <v>24</v>
      </c>
      <c r="I45" s="92"/>
      <c r="J45" s="97"/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4"/>
      <c r="X45" s="28"/>
      <c r="Y45" s="5"/>
      <c r="Z45" s="5"/>
    </row>
    <row r="46" spans="1:26" ht="21.75" customHeight="1" x14ac:dyDescent="0.45">
      <c r="A46" s="147"/>
      <c r="B46" s="88"/>
      <c r="C46" s="86"/>
      <c r="D46" s="148"/>
      <c r="E46" s="152" t="s">
        <v>37</v>
      </c>
      <c r="F46" s="89"/>
      <c r="G46" s="89"/>
      <c r="H46" s="153" t="s">
        <v>24</v>
      </c>
      <c r="I46" s="154"/>
      <c r="J46" s="155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4">
        <f>SUM(K46:V46)</f>
        <v>0</v>
      </c>
      <c r="X46" s="28">
        <f>J46-W46</f>
        <v>0</v>
      </c>
      <c r="Y46" s="5"/>
      <c r="Z46" s="5"/>
    </row>
    <row r="47" spans="1:26" ht="21.75" customHeight="1" x14ac:dyDescent="0.45">
      <c r="A47" s="156" t="s">
        <v>21</v>
      </c>
      <c r="B47" s="157" t="s">
        <v>59</v>
      </c>
      <c r="C47" s="158"/>
      <c r="D47" s="159"/>
      <c r="E47" s="160"/>
      <c r="F47" s="160"/>
      <c r="G47" s="161"/>
      <c r="H47" s="162"/>
      <c r="I47" s="163"/>
      <c r="J47" s="145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4"/>
      <c r="X47" s="28"/>
      <c r="Y47" s="5"/>
      <c r="Z47" s="5"/>
    </row>
    <row r="48" spans="1:26" ht="21.75" customHeight="1" x14ac:dyDescent="0.45">
      <c r="A48" s="85"/>
      <c r="B48" s="86"/>
      <c r="C48" s="86"/>
      <c r="D48" s="88"/>
      <c r="E48" s="89">
        <v>1</v>
      </c>
      <c r="F48" s="89" t="s">
        <v>60</v>
      </c>
      <c r="G48" s="87"/>
      <c r="H48" s="164"/>
      <c r="I48" s="165"/>
      <c r="J48" s="145"/>
      <c r="K48" s="150"/>
      <c r="L48" s="166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4"/>
      <c r="X48" s="28"/>
      <c r="Y48" s="5"/>
      <c r="Z48" s="5"/>
    </row>
    <row r="49" spans="1:26" ht="21.75" customHeight="1" x14ac:dyDescent="0.45">
      <c r="A49" s="167"/>
      <c r="B49" s="168"/>
      <c r="C49" s="168"/>
      <c r="D49" s="169"/>
      <c r="E49" s="170">
        <v>2</v>
      </c>
      <c r="F49" s="171" t="s">
        <v>61</v>
      </c>
      <c r="G49" s="160"/>
      <c r="H49" s="172" t="s">
        <v>41</v>
      </c>
      <c r="I49" s="173">
        <f ca="1">+I51+I53+I55</f>
        <v>1</v>
      </c>
      <c r="J49" s="145">
        <v>1</v>
      </c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4"/>
      <c r="X49" s="28"/>
      <c r="Y49" s="5"/>
      <c r="Z49" s="5"/>
    </row>
    <row r="50" spans="1:26" ht="21.75" customHeight="1" x14ac:dyDescent="0.45">
      <c r="A50" s="167"/>
      <c r="B50" s="168"/>
      <c r="C50" s="168"/>
      <c r="D50" s="169"/>
      <c r="E50" s="174"/>
      <c r="F50" s="160"/>
      <c r="G50" s="161"/>
      <c r="H50" s="172" t="s">
        <v>42</v>
      </c>
      <c r="I50" s="173">
        <f ca="1">+I52+I54+I56</f>
        <v>30</v>
      </c>
      <c r="J50" s="145">
        <v>30</v>
      </c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4"/>
      <c r="X50" s="28"/>
      <c r="Y50" s="5"/>
      <c r="Z50" s="5"/>
    </row>
    <row r="51" spans="1:26" ht="21.75" customHeight="1" x14ac:dyDescent="0.45">
      <c r="A51" s="167"/>
      <c r="B51" s="168"/>
      <c r="C51" s="168"/>
      <c r="D51" s="169"/>
      <c r="E51" s="174"/>
      <c r="F51" s="160"/>
      <c r="G51" s="160" t="s">
        <v>62</v>
      </c>
      <c r="H51" s="162" t="s">
        <v>41</v>
      </c>
      <c r="I51" s="163">
        <f ca="1">IFERROR(__xludf.DUMMYFUNCTION("IMPORTRANGE(""https://docs.google.com/spreadsheets/d/1C3CXT74ZlgGe6_JY_1olB1XN4rF0dxEuIIF-xsYjHgg/edit?usp=sharing"",""พรบ!H63"")"),0)</f>
        <v>0</v>
      </c>
      <c r="J51" s="145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4"/>
      <c r="X51" s="28"/>
      <c r="Y51" s="5"/>
      <c r="Z51" s="5"/>
    </row>
    <row r="52" spans="1:26" ht="21.75" customHeight="1" x14ac:dyDescent="0.45">
      <c r="A52" s="167"/>
      <c r="B52" s="168"/>
      <c r="C52" s="168"/>
      <c r="D52" s="169"/>
      <c r="E52" s="174"/>
      <c r="F52" s="160"/>
      <c r="G52" s="161"/>
      <c r="H52" s="162" t="s">
        <v>42</v>
      </c>
      <c r="I52" s="163">
        <f ca="1">IFERROR(__xludf.DUMMYFUNCTION("IMPORTRANGE(""https://docs.google.com/spreadsheets/d/1C3CXT74ZlgGe6_JY_1olB1XN4rF0dxEuIIF-xsYjHgg/edit?usp=sharing"",""พรบ!I63"")"),0)</f>
        <v>0</v>
      </c>
      <c r="J52" s="145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4"/>
      <c r="X52" s="28"/>
      <c r="Y52" s="5"/>
      <c r="Z52" s="5"/>
    </row>
    <row r="53" spans="1:26" ht="21.75" customHeight="1" x14ac:dyDescent="0.45">
      <c r="A53" s="167"/>
      <c r="B53" s="168"/>
      <c r="C53" s="168"/>
      <c r="D53" s="169"/>
      <c r="E53" s="174"/>
      <c r="F53" s="160"/>
      <c r="G53" s="160" t="s">
        <v>63</v>
      </c>
      <c r="H53" s="162" t="s">
        <v>41</v>
      </c>
      <c r="I53" s="163">
        <f ca="1">IFERROR(__xludf.DUMMYFUNCTION("IMPORTRANGE(""https://docs.google.com/spreadsheets/d/1C3CXT74ZlgGe6_JY_1olB1XN4rF0dxEuIIF-xsYjHgg/edit?usp=sharing"",""พรบ!J63"")"),1)</f>
        <v>1</v>
      </c>
      <c r="J53" s="145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4"/>
      <c r="X53" s="28"/>
      <c r="Y53" s="5"/>
      <c r="Z53" s="5"/>
    </row>
    <row r="54" spans="1:26" ht="21.75" customHeight="1" x14ac:dyDescent="0.45">
      <c r="A54" s="167"/>
      <c r="B54" s="168"/>
      <c r="C54" s="168"/>
      <c r="D54" s="169"/>
      <c r="E54" s="174"/>
      <c r="F54" s="160"/>
      <c r="G54" s="161"/>
      <c r="H54" s="162" t="s">
        <v>42</v>
      </c>
      <c r="I54" s="163">
        <f ca="1">IFERROR(__xludf.DUMMYFUNCTION("IMPORTRANGE(""https://docs.google.com/spreadsheets/d/1C3CXT74ZlgGe6_JY_1olB1XN4rF0dxEuIIF-xsYjHgg/edit?usp=sharing"",""พรบ!K63"")"),30)</f>
        <v>30</v>
      </c>
      <c r="J54" s="14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4"/>
      <c r="X54" s="28"/>
      <c r="Y54" s="5"/>
      <c r="Z54" s="5"/>
    </row>
    <row r="55" spans="1:26" ht="21.75" customHeight="1" x14ac:dyDescent="0.45">
      <c r="A55" s="167"/>
      <c r="B55" s="168"/>
      <c r="C55" s="168"/>
      <c r="D55" s="169"/>
      <c r="E55" s="174"/>
      <c r="F55" s="160"/>
      <c r="G55" s="160" t="s">
        <v>64</v>
      </c>
      <c r="H55" s="162" t="s">
        <v>41</v>
      </c>
      <c r="I55" s="163">
        <f ca="1">IFERROR(__xludf.DUMMYFUNCTION("IMPORTRANGE(""https://docs.google.com/spreadsheets/d/1C3CXT74ZlgGe6_JY_1olB1XN4rF0dxEuIIF-xsYjHgg/edit?usp=sharing"",""พรบ!L63"")"),0)</f>
        <v>0</v>
      </c>
      <c r="J55" s="145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4"/>
      <c r="X55" s="28"/>
      <c r="Y55" s="5"/>
      <c r="Z55" s="5"/>
    </row>
    <row r="56" spans="1:26" ht="21.75" customHeight="1" x14ac:dyDescent="0.45">
      <c r="A56" s="167"/>
      <c r="B56" s="168"/>
      <c r="C56" s="168"/>
      <c r="D56" s="169"/>
      <c r="E56" s="174"/>
      <c r="F56" s="160"/>
      <c r="G56" s="161"/>
      <c r="H56" s="162" t="s">
        <v>42</v>
      </c>
      <c r="I56" s="163">
        <f ca="1">IFERROR(__xludf.DUMMYFUNCTION("IMPORTRANGE(""https://docs.google.com/spreadsheets/d/1C3CXT74ZlgGe6_JY_1olB1XN4rF0dxEuIIF-xsYjHgg/edit?usp=sharing"",""พรบ!M63"")"),0)</f>
        <v>0</v>
      </c>
      <c r="J56" s="145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4"/>
      <c r="X56" s="28"/>
      <c r="Y56" s="5"/>
      <c r="Z56" s="5"/>
    </row>
    <row r="57" spans="1:26" ht="21.75" customHeight="1" x14ac:dyDescent="0.45">
      <c r="A57" s="167"/>
      <c r="B57" s="168"/>
      <c r="C57" s="168"/>
      <c r="D57" s="169"/>
      <c r="E57" s="174">
        <v>3</v>
      </c>
      <c r="F57" s="176" t="s">
        <v>65</v>
      </c>
      <c r="G57" s="160"/>
      <c r="H57" s="162" t="s">
        <v>42</v>
      </c>
      <c r="I57" s="163">
        <v>2</v>
      </c>
      <c r="J57" s="145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4"/>
      <c r="X57" s="28"/>
      <c r="Y57" s="5"/>
      <c r="Z57" s="5"/>
    </row>
    <row r="58" spans="1:26" ht="21.75" customHeight="1" x14ac:dyDescent="0.45">
      <c r="A58" s="147"/>
      <c r="B58" s="88"/>
      <c r="C58" s="88"/>
      <c r="D58" s="177"/>
      <c r="E58" s="89">
        <v>4</v>
      </c>
      <c r="F58" s="171" t="s">
        <v>66</v>
      </c>
      <c r="G58" s="90"/>
      <c r="H58" s="164"/>
      <c r="I58" s="165"/>
      <c r="J58" s="145"/>
      <c r="K58" s="150"/>
      <c r="L58" s="150"/>
      <c r="M58" s="150"/>
      <c r="N58" s="150"/>
      <c r="O58" s="150"/>
      <c r="P58" s="150"/>
      <c r="Q58" s="150"/>
      <c r="R58" s="150"/>
      <c r="S58" s="150"/>
      <c r="T58" s="166"/>
      <c r="U58" s="166"/>
      <c r="V58" s="150"/>
      <c r="W58" s="4"/>
      <c r="X58" s="28"/>
      <c r="Y58" s="5"/>
      <c r="Z58" s="5"/>
    </row>
    <row r="59" spans="1:26" ht="21.75" customHeight="1" x14ac:dyDescent="0.45">
      <c r="A59" s="147"/>
      <c r="B59" s="88"/>
      <c r="C59" s="88"/>
      <c r="D59" s="170"/>
      <c r="E59" s="89">
        <v>5</v>
      </c>
      <c r="F59" s="171" t="s">
        <v>67</v>
      </c>
      <c r="G59" s="90"/>
      <c r="H59" s="164"/>
      <c r="I59" s="165"/>
      <c r="J59" s="145"/>
      <c r="K59" s="150"/>
      <c r="L59" s="150"/>
      <c r="M59" s="150"/>
      <c r="N59" s="150"/>
      <c r="O59" s="150"/>
      <c r="P59" s="150"/>
      <c r="Q59" s="150"/>
      <c r="R59" s="150"/>
      <c r="S59" s="150"/>
      <c r="T59" s="166"/>
      <c r="U59" s="166"/>
      <c r="V59" s="150"/>
      <c r="W59" s="4"/>
      <c r="X59" s="28"/>
      <c r="Y59" s="5"/>
      <c r="Z59" s="5"/>
    </row>
    <row r="60" spans="1:26" ht="21.75" customHeight="1" x14ac:dyDescent="0.45">
      <c r="A60" s="178" t="s">
        <v>68</v>
      </c>
      <c r="B60" s="179"/>
      <c r="C60" s="180"/>
      <c r="D60" s="179"/>
      <c r="E60" s="181"/>
      <c r="F60" s="181"/>
      <c r="G60" s="182"/>
      <c r="H60" s="183"/>
      <c r="I60" s="184"/>
      <c r="J60" s="185">
        <f t="shared" ref="J60:V60" si="11">SUM(J61,J80)</f>
        <v>0</v>
      </c>
      <c r="K60" s="186">
        <f t="shared" si="11"/>
        <v>0</v>
      </c>
      <c r="L60" s="186">
        <f t="shared" si="11"/>
        <v>0</v>
      </c>
      <c r="M60" s="186">
        <f t="shared" si="11"/>
        <v>0</v>
      </c>
      <c r="N60" s="186">
        <f t="shared" si="11"/>
        <v>0</v>
      </c>
      <c r="O60" s="186">
        <f t="shared" si="11"/>
        <v>0</v>
      </c>
      <c r="P60" s="186">
        <f t="shared" si="11"/>
        <v>0</v>
      </c>
      <c r="Q60" s="186">
        <f t="shared" si="11"/>
        <v>0</v>
      </c>
      <c r="R60" s="186">
        <f t="shared" si="11"/>
        <v>0</v>
      </c>
      <c r="S60" s="186">
        <f t="shared" si="11"/>
        <v>0</v>
      </c>
      <c r="T60" s="186">
        <f t="shared" si="11"/>
        <v>0</v>
      </c>
      <c r="U60" s="186">
        <f t="shared" si="11"/>
        <v>0</v>
      </c>
      <c r="V60" s="187">
        <f t="shared" si="11"/>
        <v>0</v>
      </c>
      <c r="W60" s="4">
        <f>SUM(K60:V60)</f>
        <v>0</v>
      </c>
      <c r="X60" s="28">
        <f>J60-W60</f>
        <v>0</v>
      </c>
      <c r="Y60" s="5"/>
      <c r="Z60" s="5"/>
    </row>
    <row r="61" spans="1:26" ht="21.75" customHeight="1" x14ac:dyDescent="0.45">
      <c r="A61" s="71"/>
      <c r="B61" s="72" t="s">
        <v>69</v>
      </c>
      <c r="C61" s="72"/>
      <c r="D61" s="73"/>
      <c r="E61" s="72"/>
      <c r="F61" s="72"/>
      <c r="G61" s="188"/>
      <c r="H61" s="74" t="s">
        <v>42</v>
      </c>
      <c r="I61" s="135">
        <f ca="1">+I84</f>
        <v>0</v>
      </c>
      <c r="J61" s="189">
        <f t="shared" ref="J61:V61" si="12">+J63</f>
        <v>0</v>
      </c>
      <c r="K61" s="190">
        <f t="shared" si="12"/>
        <v>0</v>
      </c>
      <c r="L61" s="190">
        <f t="shared" si="12"/>
        <v>0</v>
      </c>
      <c r="M61" s="190">
        <f t="shared" si="12"/>
        <v>0</v>
      </c>
      <c r="N61" s="190">
        <f t="shared" si="12"/>
        <v>0</v>
      </c>
      <c r="O61" s="190">
        <f t="shared" si="12"/>
        <v>0</v>
      </c>
      <c r="P61" s="190">
        <f t="shared" si="12"/>
        <v>0</v>
      </c>
      <c r="Q61" s="190">
        <f t="shared" si="12"/>
        <v>0</v>
      </c>
      <c r="R61" s="190">
        <f t="shared" si="12"/>
        <v>0</v>
      </c>
      <c r="S61" s="190">
        <f t="shared" si="12"/>
        <v>0</v>
      </c>
      <c r="T61" s="190">
        <f t="shared" si="12"/>
        <v>0</v>
      </c>
      <c r="U61" s="190">
        <f t="shared" si="12"/>
        <v>0</v>
      </c>
      <c r="V61" s="191">
        <f t="shared" si="12"/>
        <v>0</v>
      </c>
      <c r="W61" s="4">
        <f>SUM(K61:V61)</f>
        <v>0</v>
      </c>
      <c r="X61" s="28">
        <f>J61-W61</f>
        <v>0</v>
      </c>
      <c r="Y61" s="5"/>
      <c r="Z61" s="5"/>
    </row>
    <row r="62" spans="1:26" ht="21.75" customHeight="1" x14ac:dyDescent="0.45">
      <c r="A62" s="71"/>
      <c r="B62" s="72"/>
      <c r="C62" s="72"/>
      <c r="D62" s="73" t="s">
        <v>70</v>
      </c>
      <c r="E62" s="72"/>
      <c r="F62" s="72"/>
      <c r="G62" s="188"/>
      <c r="H62" s="74" t="s">
        <v>71</v>
      </c>
      <c r="I62" s="135">
        <f ca="1">I85</f>
        <v>0</v>
      </c>
      <c r="J62" s="189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1"/>
      <c r="W62" s="4"/>
      <c r="X62" s="28"/>
      <c r="Y62" s="5"/>
      <c r="Z62" s="5"/>
    </row>
    <row r="63" spans="1:26" ht="21.75" customHeight="1" x14ac:dyDescent="0.45">
      <c r="A63" s="78" t="s">
        <v>21</v>
      </c>
      <c r="B63" s="192" t="s">
        <v>22</v>
      </c>
      <c r="C63" s="81"/>
      <c r="D63" s="81"/>
      <c r="E63" s="193" t="s">
        <v>72</v>
      </c>
      <c r="F63" s="136"/>
      <c r="G63" s="194"/>
      <c r="H63" s="138" t="s">
        <v>24</v>
      </c>
      <c r="I63" s="139"/>
      <c r="J63" s="195">
        <v>0</v>
      </c>
      <c r="K63" s="196">
        <f t="shared" ref="K63:V63" si="13">SUM(K64,K69)</f>
        <v>0</v>
      </c>
      <c r="L63" s="196">
        <f t="shared" si="13"/>
        <v>0</v>
      </c>
      <c r="M63" s="196">
        <f t="shared" si="13"/>
        <v>0</v>
      </c>
      <c r="N63" s="196">
        <f t="shared" si="13"/>
        <v>0</v>
      </c>
      <c r="O63" s="196">
        <f t="shared" si="13"/>
        <v>0</v>
      </c>
      <c r="P63" s="196">
        <f t="shared" si="13"/>
        <v>0</v>
      </c>
      <c r="Q63" s="196">
        <f t="shared" si="13"/>
        <v>0</v>
      </c>
      <c r="R63" s="196">
        <f t="shared" si="13"/>
        <v>0</v>
      </c>
      <c r="S63" s="196">
        <f t="shared" si="13"/>
        <v>0</v>
      </c>
      <c r="T63" s="196">
        <f t="shared" si="13"/>
        <v>0</v>
      </c>
      <c r="U63" s="196">
        <f t="shared" si="13"/>
        <v>0</v>
      </c>
      <c r="V63" s="196">
        <f t="shared" si="13"/>
        <v>0</v>
      </c>
      <c r="W63" s="4">
        <f>SUM(K63:V63)</f>
        <v>0</v>
      </c>
      <c r="X63" s="28">
        <f>J63-W63</f>
        <v>0</v>
      </c>
      <c r="Y63" s="5"/>
      <c r="Z63" s="5"/>
    </row>
    <row r="64" spans="1:26" ht="21.75" customHeight="1" x14ac:dyDescent="0.45">
      <c r="A64" s="142"/>
      <c r="B64" s="51"/>
      <c r="C64" s="51"/>
      <c r="D64" s="143"/>
      <c r="E64" s="144" t="s">
        <v>43</v>
      </c>
      <c r="F64" s="136"/>
      <c r="G64" s="81"/>
      <c r="H64" s="138" t="s">
        <v>24</v>
      </c>
      <c r="I64" s="139"/>
      <c r="J64" s="140">
        <v>0</v>
      </c>
      <c r="K64" s="141">
        <f t="shared" ref="K64:V64" si="14">SUM(K65:K68)</f>
        <v>0</v>
      </c>
      <c r="L64" s="141">
        <f t="shared" si="14"/>
        <v>0</v>
      </c>
      <c r="M64" s="141">
        <f t="shared" si="14"/>
        <v>0</v>
      </c>
      <c r="N64" s="141">
        <f t="shared" si="14"/>
        <v>0</v>
      </c>
      <c r="O64" s="141">
        <f t="shared" si="14"/>
        <v>0</v>
      </c>
      <c r="P64" s="141">
        <f t="shared" si="14"/>
        <v>0</v>
      </c>
      <c r="Q64" s="141">
        <f t="shared" si="14"/>
        <v>0</v>
      </c>
      <c r="R64" s="141">
        <f t="shared" si="14"/>
        <v>0</v>
      </c>
      <c r="S64" s="141">
        <f t="shared" si="14"/>
        <v>0</v>
      </c>
      <c r="T64" s="141">
        <f t="shared" si="14"/>
        <v>0</v>
      </c>
      <c r="U64" s="141">
        <f t="shared" si="14"/>
        <v>0</v>
      </c>
      <c r="V64" s="141">
        <f t="shared" si="14"/>
        <v>0</v>
      </c>
      <c r="W64" s="4"/>
      <c r="X64" s="28"/>
      <c r="Y64" s="5"/>
      <c r="Z64" s="5"/>
    </row>
    <row r="65" spans="1:26" ht="21.75" customHeight="1" x14ac:dyDescent="0.45">
      <c r="A65" s="85"/>
      <c r="B65" s="86"/>
      <c r="C65" s="87"/>
      <c r="D65" s="88"/>
      <c r="E65" s="89"/>
      <c r="F65" s="89"/>
      <c r="G65" s="90" t="s">
        <v>73</v>
      </c>
      <c r="H65" s="91" t="s">
        <v>24</v>
      </c>
      <c r="I65" s="92"/>
      <c r="J65" s="97"/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4"/>
      <c r="X65" s="28"/>
      <c r="Y65" s="96"/>
      <c r="Z65" s="96"/>
    </row>
    <row r="66" spans="1:26" ht="21.75" customHeight="1" x14ac:dyDescent="0.45">
      <c r="A66" s="85"/>
      <c r="B66" s="86"/>
      <c r="C66" s="87"/>
      <c r="D66" s="88"/>
      <c r="E66" s="89"/>
      <c r="F66" s="89"/>
      <c r="G66" s="90" t="s">
        <v>74</v>
      </c>
      <c r="H66" s="91" t="s">
        <v>24</v>
      </c>
      <c r="I66" s="92"/>
      <c r="J66" s="97"/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4"/>
      <c r="X66" s="28"/>
      <c r="Y66" s="96"/>
      <c r="Z66" s="96"/>
    </row>
    <row r="67" spans="1:26" ht="21.75" customHeight="1" x14ac:dyDescent="0.45">
      <c r="A67" s="85"/>
      <c r="B67" s="86"/>
      <c r="C67" s="87"/>
      <c r="D67" s="88"/>
      <c r="E67" s="89"/>
      <c r="F67" s="89"/>
      <c r="G67" s="90" t="s">
        <v>75</v>
      </c>
      <c r="H67" s="91" t="s">
        <v>24</v>
      </c>
      <c r="I67" s="92"/>
      <c r="J67" s="97"/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4"/>
      <c r="X67" s="28"/>
      <c r="Y67" s="96"/>
      <c r="Z67" s="96"/>
    </row>
    <row r="68" spans="1:26" ht="21.75" customHeight="1" x14ac:dyDescent="0.45">
      <c r="A68" s="85"/>
      <c r="B68" s="86"/>
      <c r="C68" s="87"/>
      <c r="D68" s="88"/>
      <c r="E68" s="89"/>
      <c r="F68" s="89"/>
      <c r="G68" s="90" t="s">
        <v>47</v>
      </c>
      <c r="H68" s="91" t="s">
        <v>24</v>
      </c>
      <c r="I68" s="92"/>
      <c r="J68" s="97"/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4"/>
      <c r="X68" s="28"/>
      <c r="Y68" s="96"/>
      <c r="Z68" s="96"/>
    </row>
    <row r="69" spans="1:26" ht="21.75" customHeight="1" x14ac:dyDescent="0.45">
      <c r="A69" s="142"/>
      <c r="B69" s="51"/>
      <c r="C69" s="51"/>
      <c r="D69" s="143"/>
      <c r="E69" s="144" t="s">
        <v>48</v>
      </c>
      <c r="F69" s="136"/>
      <c r="G69" s="81"/>
      <c r="H69" s="138" t="s">
        <v>24</v>
      </c>
      <c r="I69" s="139"/>
      <c r="J69" s="140">
        <v>0</v>
      </c>
      <c r="K69" s="141">
        <f t="shared" ref="K69:V69" si="15">SUM(K70:K79)</f>
        <v>0</v>
      </c>
      <c r="L69" s="141">
        <f t="shared" si="15"/>
        <v>0</v>
      </c>
      <c r="M69" s="141">
        <f t="shared" si="15"/>
        <v>0</v>
      </c>
      <c r="N69" s="141">
        <f t="shared" si="15"/>
        <v>0</v>
      </c>
      <c r="O69" s="141">
        <f t="shared" si="15"/>
        <v>0</v>
      </c>
      <c r="P69" s="141">
        <f t="shared" si="15"/>
        <v>0</v>
      </c>
      <c r="Q69" s="141">
        <f t="shared" si="15"/>
        <v>0</v>
      </c>
      <c r="R69" s="141">
        <f t="shared" si="15"/>
        <v>0</v>
      </c>
      <c r="S69" s="141">
        <f t="shared" si="15"/>
        <v>0</v>
      </c>
      <c r="T69" s="141">
        <f t="shared" si="15"/>
        <v>0</v>
      </c>
      <c r="U69" s="141">
        <f t="shared" si="15"/>
        <v>0</v>
      </c>
      <c r="V69" s="141">
        <f t="shared" si="15"/>
        <v>0</v>
      </c>
      <c r="W69" s="4">
        <f>SUM(K69:V69)</f>
        <v>0</v>
      </c>
      <c r="X69" s="28">
        <f>J69-W69</f>
        <v>0</v>
      </c>
      <c r="Y69" s="5"/>
      <c r="Z69" s="5"/>
    </row>
    <row r="70" spans="1:26" ht="21.75" customHeight="1" x14ac:dyDescent="0.45">
      <c r="A70" s="147"/>
      <c r="B70" s="88"/>
      <c r="C70" s="86"/>
      <c r="D70" s="148"/>
      <c r="E70" s="89"/>
      <c r="F70" s="89"/>
      <c r="G70" s="90" t="s">
        <v>49</v>
      </c>
      <c r="H70" s="149" t="s">
        <v>24</v>
      </c>
      <c r="I70" s="92"/>
      <c r="J70" s="97"/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4"/>
      <c r="X70" s="28"/>
      <c r="Y70" s="5"/>
      <c r="Z70" s="5"/>
    </row>
    <row r="71" spans="1:26" ht="21.75" customHeight="1" x14ac:dyDescent="0.45">
      <c r="A71" s="147"/>
      <c r="B71" s="88"/>
      <c r="C71" s="86"/>
      <c r="D71" s="148"/>
      <c r="E71" s="89"/>
      <c r="F71" s="89"/>
      <c r="G71" s="90" t="s">
        <v>50</v>
      </c>
      <c r="H71" s="149" t="s">
        <v>24</v>
      </c>
      <c r="I71" s="92"/>
      <c r="J71" s="97"/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50">
        <v>0</v>
      </c>
      <c r="V71" s="150">
        <v>0</v>
      </c>
      <c r="W71" s="4"/>
      <c r="X71" s="28"/>
      <c r="Y71" s="5"/>
      <c r="Z71" s="5"/>
    </row>
    <row r="72" spans="1:26" ht="21.75" customHeight="1" x14ac:dyDescent="0.45">
      <c r="A72" s="147"/>
      <c r="B72" s="88"/>
      <c r="C72" s="86"/>
      <c r="D72" s="148"/>
      <c r="E72" s="89"/>
      <c r="F72" s="89"/>
      <c r="G72" s="90" t="s">
        <v>51</v>
      </c>
      <c r="H72" s="149" t="s">
        <v>24</v>
      </c>
      <c r="I72" s="92"/>
      <c r="J72" s="97"/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4"/>
      <c r="X72" s="28"/>
      <c r="Y72" s="5"/>
      <c r="Z72" s="5"/>
    </row>
    <row r="73" spans="1:26" ht="21.75" customHeight="1" x14ac:dyDescent="0.45">
      <c r="A73" s="147"/>
      <c r="B73" s="88"/>
      <c r="C73" s="86"/>
      <c r="D73" s="148"/>
      <c r="E73" s="89"/>
      <c r="F73" s="89"/>
      <c r="G73" s="90" t="s">
        <v>52</v>
      </c>
      <c r="H73" s="149" t="s">
        <v>24</v>
      </c>
      <c r="I73" s="92"/>
      <c r="J73" s="97"/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4"/>
      <c r="X73" s="28"/>
      <c r="Y73" s="5"/>
      <c r="Z73" s="5"/>
    </row>
    <row r="74" spans="1:26" ht="21.75" customHeight="1" x14ac:dyDescent="0.45">
      <c r="A74" s="147"/>
      <c r="B74" s="88"/>
      <c r="C74" s="86"/>
      <c r="D74" s="148"/>
      <c r="E74" s="89"/>
      <c r="F74" s="89"/>
      <c r="G74" s="90" t="s">
        <v>53</v>
      </c>
      <c r="H74" s="149" t="s">
        <v>24</v>
      </c>
      <c r="I74" s="92"/>
      <c r="J74" s="97"/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4"/>
      <c r="X74" s="28"/>
      <c r="Y74" s="5"/>
      <c r="Z74" s="5"/>
    </row>
    <row r="75" spans="1:26" ht="21.75" customHeight="1" x14ac:dyDescent="0.45">
      <c r="A75" s="147"/>
      <c r="B75" s="88"/>
      <c r="C75" s="86"/>
      <c r="D75" s="148"/>
      <c r="E75" s="89"/>
      <c r="F75" s="89"/>
      <c r="G75" s="90" t="s">
        <v>54</v>
      </c>
      <c r="H75" s="149" t="s">
        <v>24</v>
      </c>
      <c r="I75" s="92"/>
      <c r="J75" s="97"/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4"/>
      <c r="X75" s="28"/>
      <c r="Y75" s="5"/>
      <c r="Z75" s="5"/>
    </row>
    <row r="76" spans="1:26" ht="21.75" customHeight="1" x14ac:dyDescent="0.45">
      <c r="A76" s="147"/>
      <c r="B76" s="88"/>
      <c r="C76" s="86"/>
      <c r="D76" s="148"/>
      <c r="E76" s="89"/>
      <c r="F76" s="89"/>
      <c r="G76" s="89" t="s">
        <v>55</v>
      </c>
      <c r="H76" s="149" t="s">
        <v>24</v>
      </c>
      <c r="I76" s="92"/>
      <c r="J76" s="97"/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4"/>
      <c r="X76" s="28"/>
      <c r="Y76" s="5"/>
      <c r="Z76" s="5"/>
    </row>
    <row r="77" spans="1:26" ht="21.75" customHeight="1" x14ac:dyDescent="0.45">
      <c r="A77" s="147"/>
      <c r="B77" s="88"/>
      <c r="C77" s="86"/>
      <c r="D77" s="148"/>
      <c r="E77" s="89"/>
      <c r="F77" s="89"/>
      <c r="G77" s="89" t="s">
        <v>56</v>
      </c>
      <c r="H77" s="149" t="s">
        <v>24</v>
      </c>
      <c r="I77" s="92"/>
      <c r="J77" s="97"/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4"/>
      <c r="X77" s="28"/>
      <c r="Y77" s="5"/>
      <c r="Z77" s="5"/>
    </row>
    <row r="78" spans="1:26" ht="21.75" customHeight="1" x14ac:dyDescent="0.45">
      <c r="A78" s="147"/>
      <c r="B78" s="88"/>
      <c r="C78" s="86"/>
      <c r="D78" s="148"/>
      <c r="E78" s="89"/>
      <c r="F78" s="89"/>
      <c r="G78" s="89" t="s">
        <v>57</v>
      </c>
      <c r="H78" s="149" t="s">
        <v>24</v>
      </c>
      <c r="I78" s="92"/>
      <c r="J78" s="97"/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4"/>
      <c r="X78" s="28"/>
      <c r="Y78" s="5"/>
      <c r="Z78" s="5"/>
    </row>
    <row r="79" spans="1:26" ht="21.75" customHeight="1" x14ac:dyDescent="0.45">
      <c r="A79" s="147"/>
      <c r="B79" s="88"/>
      <c r="C79" s="86"/>
      <c r="D79" s="148"/>
      <c r="E79" s="89"/>
      <c r="F79" s="89"/>
      <c r="G79" s="89" t="s">
        <v>58</v>
      </c>
      <c r="H79" s="149" t="s">
        <v>24</v>
      </c>
      <c r="I79" s="92"/>
      <c r="J79" s="97"/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4"/>
      <c r="X79" s="28"/>
      <c r="Y79" s="5"/>
      <c r="Z79" s="5"/>
    </row>
    <row r="80" spans="1:26" ht="21.75" customHeight="1" x14ac:dyDescent="0.45">
      <c r="A80" s="147"/>
      <c r="B80" s="88"/>
      <c r="C80" s="86"/>
      <c r="D80" s="148"/>
      <c r="E80" s="152" t="s">
        <v>37</v>
      </c>
      <c r="F80" s="89"/>
      <c r="G80" s="89"/>
      <c r="H80" s="153" t="s">
        <v>24</v>
      </c>
      <c r="I80" s="154"/>
      <c r="J80" s="197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4">
        <f>SUM(K80:V80)</f>
        <v>0</v>
      </c>
      <c r="X80" s="28">
        <f>J80-W80</f>
        <v>0</v>
      </c>
      <c r="Y80" s="5"/>
      <c r="Z80" s="5"/>
    </row>
    <row r="81" spans="1:26" ht="21.75" customHeight="1" x14ac:dyDescent="0.45">
      <c r="A81" s="198" t="s">
        <v>21</v>
      </c>
      <c r="B81" s="148" t="s">
        <v>59</v>
      </c>
      <c r="C81" s="86"/>
      <c r="D81" s="148"/>
      <c r="E81" s="89"/>
      <c r="F81" s="89"/>
      <c r="G81" s="89"/>
      <c r="H81" s="162"/>
      <c r="I81" s="163"/>
      <c r="J81" s="97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4"/>
      <c r="X81" s="28"/>
      <c r="Y81" s="5"/>
      <c r="Z81" s="5"/>
    </row>
    <row r="82" spans="1:26" ht="21.75" customHeight="1" x14ac:dyDescent="0.45">
      <c r="A82" s="167"/>
      <c r="B82" s="168"/>
      <c r="C82" s="168"/>
      <c r="D82" s="169"/>
      <c r="E82" s="89">
        <v>1</v>
      </c>
      <c r="F82" s="89" t="s">
        <v>60</v>
      </c>
      <c r="G82" s="161"/>
      <c r="H82" s="164"/>
      <c r="I82" s="165"/>
      <c r="J82" s="97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4"/>
      <c r="X82" s="28"/>
      <c r="Y82" s="5"/>
      <c r="Z82" s="5"/>
    </row>
    <row r="83" spans="1:26" ht="21.75" customHeight="1" x14ac:dyDescent="0.45">
      <c r="A83" s="167"/>
      <c r="B83" s="168"/>
      <c r="C83" s="168"/>
      <c r="D83" s="169"/>
      <c r="E83" s="89">
        <v>2</v>
      </c>
      <c r="F83" s="89" t="s">
        <v>76</v>
      </c>
      <c r="G83" s="160"/>
      <c r="H83" s="164"/>
      <c r="I83" s="165"/>
      <c r="J83" s="97" t="s">
        <v>19</v>
      </c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4"/>
      <c r="X83" s="28"/>
      <c r="Y83" s="5"/>
      <c r="Z83" s="5"/>
    </row>
    <row r="84" spans="1:26" ht="21.75" customHeight="1" x14ac:dyDescent="0.45">
      <c r="A84" s="167"/>
      <c r="B84" s="168"/>
      <c r="C84" s="168"/>
      <c r="D84" s="169"/>
      <c r="E84" s="160">
        <v>3</v>
      </c>
      <c r="F84" s="176" t="s">
        <v>77</v>
      </c>
      <c r="G84" s="160"/>
      <c r="H84" s="162" t="s">
        <v>42</v>
      </c>
      <c r="I84" s="163">
        <f ca="1">IFERROR(__xludf.DUMMYFUNCTION("IMPORTRANGE(""https://docs.google.com/spreadsheets/d/1C3CXT74ZlgGe6_JY_1olB1XN4rF0dxEuIIF-xsYjHgg/edit?usp=sharing"",""พรบ!S63"")"),0)</f>
        <v>0</v>
      </c>
      <c r="J84" s="97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4"/>
      <c r="X84" s="28"/>
      <c r="Y84" s="5"/>
      <c r="Z84" s="5"/>
    </row>
    <row r="85" spans="1:26" ht="21.75" customHeight="1" x14ac:dyDescent="0.45">
      <c r="A85" s="167"/>
      <c r="B85" s="168"/>
      <c r="C85" s="168"/>
      <c r="D85" s="169"/>
      <c r="E85" s="160">
        <v>4</v>
      </c>
      <c r="F85" s="160" t="s">
        <v>78</v>
      </c>
      <c r="G85" s="160"/>
      <c r="H85" s="162" t="s">
        <v>71</v>
      </c>
      <c r="I85" s="163">
        <f ca="1">IFERROR(__xludf.DUMMYFUNCTION("IMPORTRANGE(""https://docs.google.com/spreadsheets/d/1C3CXT74ZlgGe6_JY_1olB1XN4rF0dxEuIIF-xsYjHgg/edit?usp=sharing"",""พรบ!W63"")"),0)</f>
        <v>0</v>
      </c>
      <c r="J85" s="97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4"/>
      <c r="X85" s="28"/>
      <c r="Y85" s="5"/>
      <c r="Z85" s="5"/>
    </row>
    <row r="86" spans="1:26" ht="21.75" customHeight="1" x14ac:dyDescent="0.45">
      <c r="A86" s="167"/>
      <c r="B86" s="168"/>
      <c r="C86" s="168"/>
      <c r="D86" s="169"/>
      <c r="E86" s="89">
        <v>5</v>
      </c>
      <c r="F86" s="171" t="s">
        <v>66</v>
      </c>
      <c r="G86" s="160"/>
      <c r="H86" s="164"/>
      <c r="I86" s="165"/>
      <c r="J86" s="97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4"/>
      <c r="X86" s="28"/>
      <c r="Y86" s="5"/>
      <c r="Z86" s="5"/>
    </row>
    <row r="87" spans="1:26" ht="21.75" customHeight="1" x14ac:dyDescent="0.45">
      <c r="A87" s="167"/>
      <c r="B87" s="168"/>
      <c r="C87" s="168"/>
      <c r="D87" s="174" t="s">
        <v>19</v>
      </c>
      <c r="E87" s="160">
        <v>6</v>
      </c>
      <c r="F87" s="176" t="s">
        <v>67</v>
      </c>
      <c r="G87" s="161"/>
      <c r="H87" s="164"/>
      <c r="I87" s="165"/>
      <c r="J87" s="97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4"/>
      <c r="X87" s="28"/>
      <c r="Y87" s="5"/>
      <c r="Z87" s="5"/>
    </row>
    <row r="88" spans="1:26" ht="21.75" customHeight="1" x14ac:dyDescent="0.45">
      <c r="A88" s="178" t="s">
        <v>79</v>
      </c>
      <c r="B88" s="199"/>
      <c r="C88" s="200"/>
      <c r="D88" s="199"/>
      <c r="E88" s="201"/>
      <c r="F88" s="201"/>
      <c r="G88" s="202"/>
      <c r="H88" s="183"/>
      <c r="I88" s="184"/>
      <c r="J88" s="185">
        <f t="shared" ref="J88:V88" si="16">J89+J107</f>
        <v>0</v>
      </c>
      <c r="K88" s="186">
        <f t="shared" si="16"/>
        <v>0</v>
      </c>
      <c r="L88" s="186">
        <f t="shared" si="16"/>
        <v>0</v>
      </c>
      <c r="M88" s="186">
        <f t="shared" si="16"/>
        <v>0</v>
      </c>
      <c r="N88" s="186">
        <f t="shared" si="16"/>
        <v>0</v>
      </c>
      <c r="O88" s="186">
        <f t="shared" si="16"/>
        <v>0</v>
      </c>
      <c r="P88" s="186">
        <f t="shared" si="16"/>
        <v>0</v>
      </c>
      <c r="Q88" s="186">
        <f t="shared" si="16"/>
        <v>0</v>
      </c>
      <c r="R88" s="186">
        <f t="shared" si="16"/>
        <v>0</v>
      </c>
      <c r="S88" s="186">
        <f t="shared" si="16"/>
        <v>0</v>
      </c>
      <c r="T88" s="186">
        <f t="shared" si="16"/>
        <v>0</v>
      </c>
      <c r="U88" s="186">
        <f t="shared" si="16"/>
        <v>0</v>
      </c>
      <c r="V88" s="187">
        <f t="shared" si="16"/>
        <v>0</v>
      </c>
      <c r="W88" s="4">
        <f>SUM(K88:V88)</f>
        <v>0</v>
      </c>
      <c r="X88" s="28">
        <f>J88-W88</f>
        <v>0</v>
      </c>
      <c r="Y88" s="5"/>
      <c r="Z88" s="5"/>
    </row>
    <row r="89" spans="1:26" ht="21.75" customHeight="1" x14ac:dyDescent="0.45">
      <c r="A89" s="71"/>
      <c r="B89" s="72" t="s">
        <v>80</v>
      </c>
      <c r="C89" s="203"/>
      <c r="D89" s="73"/>
      <c r="E89" s="72"/>
      <c r="F89" s="72"/>
      <c r="G89" s="188"/>
      <c r="H89" s="74" t="s">
        <v>42</v>
      </c>
      <c r="I89" s="135">
        <f ca="1">I110</f>
        <v>0</v>
      </c>
      <c r="J89" s="76">
        <f t="shared" ref="J89:V89" si="17">+J90+J107</f>
        <v>0</v>
      </c>
      <c r="K89" s="134">
        <f t="shared" si="17"/>
        <v>0</v>
      </c>
      <c r="L89" s="134">
        <f t="shared" si="17"/>
        <v>0</v>
      </c>
      <c r="M89" s="134">
        <f t="shared" si="17"/>
        <v>0</v>
      </c>
      <c r="N89" s="134">
        <f t="shared" si="17"/>
        <v>0</v>
      </c>
      <c r="O89" s="134">
        <f t="shared" si="17"/>
        <v>0</v>
      </c>
      <c r="P89" s="134">
        <f t="shared" si="17"/>
        <v>0</v>
      </c>
      <c r="Q89" s="134">
        <f t="shared" si="17"/>
        <v>0</v>
      </c>
      <c r="R89" s="134">
        <f t="shared" si="17"/>
        <v>0</v>
      </c>
      <c r="S89" s="134">
        <f t="shared" si="17"/>
        <v>0</v>
      </c>
      <c r="T89" s="134">
        <f t="shared" si="17"/>
        <v>0</v>
      </c>
      <c r="U89" s="134">
        <f t="shared" si="17"/>
        <v>0</v>
      </c>
      <c r="V89" s="77">
        <f t="shared" si="17"/>
        <v>0</v>
      </c>
      <c r="W89" s="4">
        <f>SUM(K89:V89)</f>
        <v>0</v>
      </c>
      <c r="X89" s="28">
        <f>J89-W89</f>
        <v>0</v>
      </c>
      <c r="Y89" s="5"/>
      <c r="Z89" s="5"/>
    </row>
    <row r="90" spans="1:26" ht="21.75" customHeight="1" x14ac:dyDescent="0.45">
      <c r="A90" s="78" t="s">
        <v>21</v>
      </c>
      <c r="B90" s="192" t="s">
        <v>22</v>
      </c>
      <c r="C90" s="81"/>
      <c r="D90" s="81"/>
      <c r="E90" s="193" t="s">
        <v>72</v>
      </c>
      <c r="F90" s="136"/>
      <c r="G90" s="137"/>
      <c r="H90" s="138" t="s">
        <v>24</v>
      </c>
      <c r="I90" s="139"/>
      <c r="J90" s="84">
        <f t="shared" ref="J90:V90" si="18">SUM(J91,J96)</f>
        <v>0</v>
      </c>
      <c r="K90" s="58">
        <f t="shared" si="18"/>
        <v>0</v>
      </c>
      <c r="L90" s="58">
        <f t="shared" si="18"/>
        <v>0</v>
      </c>
      <c r="M90" s="58">
        <f t="shared" si="18"/>
        <v>0</v>
      </c>
      <c r="N90" s="58">
        <f t="shared" si="18"/>
        <v>0</v>
      </c>
      <c r="O90" s="58">
        <f t="shared" si="18"/>
        <v>0</v>
      </c>
      <c r="P90" s="58">
        <f t="shared" si="18"/>
        <v>0</v>
      </c>
      <c r="Q90" s="58">
        <f t="shared" si="18"/>
        <v>0</v>
      </c>
      <c r="R90" s="58">
        <f t="shared" si="18"/>
        <v>0</v>
      </c>
      <c r="S90" s="58">
        <f t="shared" si="18"/>
        <v>0</v>
      </c>
      <c r="T90" s="58">
        <f t="shared" si="18"/>
        <v>0</v>
      </c>
      <c r="U90" s="58">
        <f t="shared" si="18"/>
        <v>0</v>
      </c>
      <c r="V90" s="58">
        <f t="shared" si="18"/>
        <v>0</v>
      </c>
      <c r="W90" s="4">
        <f>SUM(K90:V90)</f>
        <v>0</v>
      </c>
      <c r="X90" s="28">
        <f>J90-W90</f>
        <v>0</v>
      </c>
      <c r="Y90" s="5"/>
      <c r="Z90" s="5"/>
    </row>
    <row r="91" spans="1:26" ht="21.75" customHeight="1" x14ac:dyDescent="0.45">
      <c r="A91" s="142"/>
      <c r="B91" s="51"/>
      <c r="C91" s="51"/>
      <c r="D91" s="143"/>
      <c r="E91" s="144" t="s">
        <v>43</v>
      </c>
      <c r="F91" s="136"/>
      <c r="G91" s="81"/>
      <c r="H91" s="138" t="s">
        <v>24</v>
      </c>
      <c r="I91" s="139"/>
      <c r="J91" s="140">
        <v>0</v>
      </c>
      <c r="K91" s="58">
        <f t="shared" ref="K91:V91" si="19">SUM(K92:K95)</f>
        <v>0</v>
      </c>
      <c r="L91" s="58">
        <f t="shared" si="19"/>
        <v>0</v>
      </c>
      <c r="M91" s="58">
        <f t="shared" si="19"/>
        <v>0</v>
      </c>
      <c r="N91" s="58">
        <f t="shared" si="19"/>
        <v>0</v>
      </c>
      <c r="O91" s="58">
        <f t="shared" si="19"/>
        <v>0</v>
      </c>
      <c r="P91" s="58">
        <f t="shared" si="19"/>
        <v>0</v>
      </c>
      <c r="Q91" s="58">
        <f t="shared" si="19"/>
        <v>0</v>
      </c>
      <c r="R91" s="58">
        <f t="shared" si="19"/>
        <v>0</v>
      </c>
      <c r="S91" s="58">
        <f t="shared" si="19"/>
        <v>0</v>
      </c>
      <c r="T91" s="58">
        <f t="shared" si="19"/>
        <v>0</v>
      </c>
      <c r="U91" s="58">
        <f t="shared" si="19"/>
        <v>0</v>
      </c>
      <c r="V91" s="58">
        <f t="shared" si="19"/>
        <v>0</v>
      </c>
      <c r="W91" s="4">
        <f>SUM(K91:V91)</f>
        <v>0</v>
      </c>
      <c r="X91" s="28">
        <f>J91-W91</f>
        <v>0</v>
      </c>
      <c r="Y91" s="5"/>
      <c r="Z91" s="5"/>
    </row>
    <row r="92" spans="1:26" ht="21.75" customHeight="1" x14ac:dyDescent="0.45">
      <c r="A92" s="85"/>
      <c r="B92" s="86"/>
      <c r="C92" s="87"/>
      <c r="D92" s="88"/>
      <c r="E92" s="89"/>
      <c r="F92" s="89"/>
      <c r="G92" s="90" t="s">
        <v>73</v>
      </c>
      <c r="H92" s="91" t="s">
        <v>24</v>
      </c>
      <c r="I92" s="92"/>
      <c r="J92" s="97"/>
      <c r="K92" s="146"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0</v>
      </c>
      <c r="V92" s="146">
        <v>0</v>
      </c>
      <c r="W92" s="4"/>
      <c r="X92" s="28"/>
      <c r="Y92" s="96"/>
      <c r="Z92" s="96"/>
    </row>
    <row r="93" spans="1:26" ht="21.75" customHeight="1" x14ac:dyDescent="0.45">
      <c r="A93" s="85"/>
      <c r="B93" s="86"/>
      <c r="C93" s="87"/>
      <c r="D93" s="88"/>
      <c r="E93" s="89"/>
      <c r="F93" s="89"/>
      <c r="G93" s="90" t="s">
        <v>74</v>
      </c>
      <c r="H93" s="91" t="s">
        <v>24</v>
      </c>
      <c r="I93" s="92"/>
      <c r="J93" s="97"/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</v>
      </c>
      <c r="S93" s="146">
        <v>0</v>
      </c>
      <c r="T93" s="146">
        <v>0</v>
      </c>
      <c r="U93" s="146">
        <v>0</v>
      </c>
      <c r="V93" s="146">
        <v>0</v>
      </c>
      <c r="W93" s="4"/>
      <c r="X93" s="28"/>
      <c r="Y93" s="96"/>
      <c r="Z93" s="96"/>
    </row>
    <row r="94" spans="1:26" ht="21.75" customHeight="1" x14ac:dyDescent="0.45">
      <c r="A94" s="85"/>
      <c r="B94" s="86"/>
      <c r="C94" s="87"/>
      <c r="D94" s="88"/>
      <c r="E94" s="89"/>
      <c r="F94" s="89"/>
      <c r="G94" s="90" t="s">
        <v>75</v>
      </c>
      <c r="H94" s="91" t="s">
        <v>24</v>
      </c>
      <c r="I94" s="92"/>
      <c r="J94" s="97"/>
      <c r="K94" s="146"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6">
        <v>0</v>
      </c>
      <c r="R94" s="146">
        <v>0</v>
      </c>
      <c r="S94" s="146">
        <v>0</v>
      </c>
      <c r="T94" s="146">
        <v>0</v>
      </c>
      <c r="U94" s="146">
        <v>0</v>
      </c>
      <c r="V94" s="146">
        <v>0</v>
      </c>
      <c r="W94" s="4"/>
      <c r="X94" s="28"/>
      <c r="Y94" s="96"/>
      <c r="Z94" s="96"/>
    </row>
    <row r="95" spans="1:26" ht="21.75" customHeight="1" x14ac:dyDescent="0.45">
      <c r="A95" s="85"/>
      <c r="B95" s="86"/>
      <c r="C95" s="87"/>
      <c r="D95" s="88"/>
      <c r="E95" s="89"/>
      <c r="F95" s="89"/>
      <c r="G95" s="90" t="s">
        <v>47</v>
      </c>
      <c r="H95" s="91" t="s">
        <v>24</v>
      </c>
      <c r="I95" s="92"/>
      <c r="J95" s="97"/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  <c r="U95" s="146">
        <v>0</v>
      </c>
      <c r="V95" s="146">
        <v>0</v>
      </c>
      <c r="W95" s="4"/>
      <c r="X95" s="28"/>
      <c r="Y95" s="96"/>
      <c r="Z95" s="96"/>
    </row>
    <row r="96" spans="1:26" ht="21.75" customHeight="1" x14ac:dyDescent="0.45">
      <c r="A96" s="142"/>
      <c r="B96" s="51"/>
      <c r="C96" s="51"/>
      <c r="D96" s="143"/>
      <c r="E96" s="144" t="s">
        <v>48</v>
      </c>
      <c r="F96" s="136"/>
      <c r="G96" s="81"/>
      <c r="H96" s="138" t="s">
        <v>24</v>
      </c>
      <c r="I96" s="139"/>
      <c r="J96" s="140">
        <v>0</v>
      </c>
      <c r="K96" s="141">
        <f t="shared" ref="K96:V96" si="20">SUM(K97:K106)</f>
        <v>0</v>
      </c>
      <c r="L96" s="141">
        <f t="shared" si="20"/>
        <v>0</v>
      </c>
      <c r="M96" s="141">
        <f t="shared" si="20"/>
        <v>0</v>
      </c>
      <c r="N96" s="141">
        <f t="shared" si="20"/>
        <v>0</v>
      </c>
      <c r="O96" s="141">
        <f t="shared" si="20"/>
        <v>0</v>
      </c>
      <c r="P96" s="141">
        <f t="shared" si="20"/>
        <v>0</v>
      </c>
      <c r="Q96" s="141">
        <f t="shared" si="20"/>
        <v>0</v>
      </c>
      <c r="R96" s="141">
        <f t="shared" si="20"/>
        <v>0</v>
      </c>
      <c r="S96" s="141">
        <f t="shared" si="20"/>
        <v>0</v>
      </c>
      <c r="T96" s="141">
        <f t="shared" si="20"/>
        <v>0</v>
      </c>
      <c r="U96" s="141">
        <f t="shared" si="20"/>
        <v>0</v>
      </c>
      <c r="V96" s="141">
        <f t="shared" si="20"/>
        <v>0</v>
      </c>
      <c r="W96" s="4">
        <f>SUM(K96:V96)</f>
        <v>0</v>
      </c>
      <c r="X96" s="28">
        <f>J96-W96</f>
        <v>0</v>
      </c>
      <c r="Y96" s="5"/>
      <c r="Z96" s="5"/>
    </row>
    <row r="97" spans="1:26" ht="21.75" customHeight="1" x14ac:dyDescent="0.45">
      <c r="A97" s="147"/>
      <c r="B97" s="88"/>
      <c r="C97" s="86"/>
      <c r="D97" s="148"/>
      <c r="E97" s="89"/>
      <c r="F97" s="89"/>
      <c r="G97" s="90" t="s">
        <v>49</v>
      </c>
      <c r="H97" s="149" t="s">
        <v>24</v>
      </c>
      <c r="I97" s="92"/>
      <c r="J97" s="97"/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4"/>
      <c r="X97" s="28"/>
      <c r="Y97" s="5"/>
      <c r="Z97" s="5"/>
    </row>
    <row r="98" spans="1:26" ht="21.75" customHeight="1" x14ac:dyDescent="0.45">
      <c r="A98" s="147"/>
      <c r="B98" s="88"/>
      <c r="C98" s="86"/>
      <c r="D98" s="148"/>
      <c r="E98" s="89"/>
      <c r="F98" s="89"/>
      <c r="G98" s="90" t="s">
        <v>50</v>
      </c>
      <c r="H98" s="149" t="s">
        <v>24</v>
      </c>
      <c r="I98" s="92"/>
      <c r="J98" s="97"/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4"/>
      <c r="X98" s="28"/>
      <c r="Y98" s="5"/>
      <c r="Z98" s="5"/>
    </row>
    <row r="99" spans="1:26" ht="21.75" customHeight="1" x14ac:dyDescent="0.45">
      <c r="A99" s="147"/>
      <c r="B99" s="88"/>
      <c r="C99" s="86"/>
      <c r="D99" s="148"/>
      <c r="E99" s="89"/>
      <c r="F99" s="89"/>
      <c r="G99" s="90" t="s">
        <v>51</v>
      </c>
      <c r="H99" s="149" t="s">
        <v>24</v>
      </c>
      <c r="I99" s="92"/>
      <c r="J99" s="97"/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4"/>
      <c r="X99" s="28"/>
      <c r="Y99" s="5"/>
      <c r="Z99" s="5"/>
    </row>
    <row r="100" spans="1:26" ht="21.75" customHeight="1" x14ac:dyDescent="0.45">
      <c r="A100" s="147"/>
      <c r="B100" s="88"/>
      <c r="C100" s="86"/>
      <c r="D100" s="148"/>
      <c r="E100" s="89"/>
      <c r="F100" s="89"/>
      <c r="G100" s="90" t="s">
        <v>52</v>
      </c>
      <c r="H100" s="149" t="s">
        <v>24</v>
      </c>
      <c r="I100" s="92"/>
      <c r="J100" s="97"/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4"/>
      <c r="X100" s="28"/>
      <c r="Y100" s="5"/>
      <c r="Z100" s="5"/>
    </row>
    <row r="101" spans="1:26" ht="21.75" customHeight="1" x14ac:dyDescent="0.45">
      <c r="A101" s="147"/>
      <c r="B101" s="88"/>
      <c r="C101" s="86"/>
      <c r="D101" s="148"/>
      <c r="E101" s="89"/>
      <c r="F101" s="89"/>
      <c r="G101" s="90" t="s">
        <v>53</v>
      </c>
      <c r="H101" s="149" t="s">
        <v>24</v>
      </c>
      <c r="I101" s="92"/>
      <c r="J101" s="97"/>
      <c r="K101" s="150">
        <v>0</v>
      </c>
      <c r="L101" s="150">
        <v>0</v>
      </c>
      <c r="M101" s="150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4"/>
      <c r="X101" s="28"/>
      <c r="Y101" s="5"/>
      <c r="Z101" s="5"/>
    </row>
    <row r="102" spans="1:26" ht="21.75" customHeight="1" x14ac:dyDescent="0.45">
      <c r="A102" s="147"/>
      <c r="B102" s="88"/>
      <c r="C102" s="86"/>
      <c r="D102" s="148"/>
      <c r="E102" s="89"/>
      <c r="F102" s="89"/>
      <c r="G102" s="90" t="s">
        <v>54</v>
      </c>
      <c r="H102" s="149" t="s">
        <v>24</v>
      </c>
      <c r="I102" s="92"/>
      <c r="J102" s="97"/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4"/>
      <c r="X102" s="28"/>
      <c r="Y102" s="5"/>
      <c r="Z102" s="5"/>
    </row>
    <row r="103" spans="1:26" ht="21.75" customHeight="1" x14ac:dyDescent="0.45">
      <c r="A103" s="147"/>
      <c r="B103" s="88"/>
      <c r="C103" s="86"/>
      <c r="D103" s="148"/>
      <c r="E103" s="89"/>
      <c r="F103" s="89"/>
      <c r="G103" s="89" t="s">
        <v>55</v>
      </c>
      <c r="H103" s="149" t="s">
        <v>24</v>
      </c>
      <c r="I103" s="92"/>
      <c r="J103" s="97"/>
      <c r="K103" s="150">
        <v>0</v>
      </c>
      <c r="L103" s="150">
        <v>0</v>
      </c>
      <c r="M103" s="150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4"/>
      <c r="X103" s="28"/>
      <c r="Y103" s="5"/>
      <c r="Z103" s="5"/>
    </row>
    <row r="104" spans="1:26" ht="21.75" customHeight="1" x14ac:dyDescent="0.45">
      <c r="A104" s="147"/>
      <c r="B104" s="88"/>
      <c r="C104" s="86"/>
      <c r="D104" s="148"/>
      <c r="E104" s="89"/>
      <c r="F104" s="89"/>
      <c r="G104" s="89" t="s">
        <v>56</v>
      </c>
      <c r="H104" s="149" t="s">
        <v>24</v>
      </c>
      <c r="I104" s="92"/>
      <c r="J104" s="97"/>
      <c r="K104" s="150">
        <v>0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4"/>
      <c r="X104" s="28"/>
      <c r="Y104" s="5"/>
      <c r="Z104" s="5"/>
    </row>
    <row r="105" spans="1:26" ht="21.75" customHeight="1" x14ac:dyDescent="0.45">
      <c r="A105" s="147"/>
      <c r="B105" s="88"/>
      <c r="C105" s="86"/>
      <c r="D105" s="148"/>
      <c r="E105" s="89"/>
      <c r="F105" s="89"/>
      <c r="G105" s="89" t="s">
        <v>57</v>
      </c>
      <c r="H105" s="149" t="s">
        <v>24</v>
      </c>
      <c r="I105" s="92"/>
      <c r="J105" s="97"/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4"/>
      <c r="X105" s="28"/>
      <c r="Y105" s="5"/>
      <c r="Z105" s="5"/>
    </row>
    <row r="106" spans="1:26" ht="21.75" customHeight="1" x14ac:dyDescent="0.45">
      <c r="A106" s="147"/>
      <c r="B106" s="88"/>
      <c r="C106" s="86"/>
      <c r="D106" s="148"/>
      <c r="E106" s="89"/>
      <c r="F106" s="89"/>
      <c r="G106" s="89" t="s">
        <v>58</v>
      </c>
      <c r="H106" s="149" t="s">
        <v>24</v>
      </c>
      <c r="I106" s="92"/>
      <c r="J106" s="97"/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0</v>
      </c>
      <c r="V106" s="150">
        <v>0</v>
      </c>
      <c r="W106" s="4"/>
      <c r="X106" s="28"/>
      <c r="Y106" s="5"/>
      <c r="Z106" s="5"/>
    </row>
    <row r="107" spans="1:26" ht="21.75" customHeight="1" x14ac:dyDescent="0.45">
      <c r="A107" s="147"/>
      <c r="B107" s="88"/>
      <c r="C107" s="86"/>
      <c r="D107" s="148"/>
      <c r="E107" s="204" t="s">
        <v>81</v>
      </c>
      <c r="F107" s="89"/>
      <c r="G107" s="89"/>
      <c r="H107" s="153" t="s">
        <v>24</v>
      </c>
      <c r="I107" s="92"/>
      <c r="J107" s="155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4">
        <f>SUM(K107:V107)</f>
        <v>0</v>
      </c>
      <c r="X107" s="28">
        <f>J107-W107</f>
        <v>0</v>
      </c>
      <c r="Y107" s="5"/>
      <c r="Z107" s="5"/>
    </row>
    <row r="108" spans="1:26" ht="21.75" customHeight="1" x14ac:dyDescent="0.45">
      <c r="A108" s="198" t="s">
        <v>21</v>
      </c>
      <c r="B108" s="148" t="s">
        <v>59</v>
      </c>
      <c r="C108" s="86"/>
      <c r="D108" s="148"/>
      <c r="E108" s="89"/>
      <c r="F108" s="89"/>
      <c r="G108" s="89"/>
      <c r="H108" s="162"/>
      <c r="I108" s="163"/>
      <c r="J108" s="97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4"/>
      <c r="X108" s="28"/>
      <c r="Y108" s="5"/>
      <c r="Z108" s="5"/>
    </row>
    <row r="109" spans="1:26" ht="21.75" customHeight="1" x14ac:dyDescent="0.45">
      <c r="A109" s="167"/>
      <c r="B109" s="168"/>
      <c r="C109" s="168"/>
      <c r="D109" s="169"/>
      <c r="E109" s="176" t="s">
        <v>82</v>
      </c>
      <c r="F109" s="160"/>
      <c r="G109" s="161"/>
      <c r="H109" s="164"/>
      <c r="I109" s="165"/>
      <c r="J109" s="97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4"/>
      <c r="X109" s="28"/>
      <c r="Y109" s="5"/>
      <c r="Z109" s="5"/>
    </row>
    <row r="110" spans="1:26" ht="21.75" customHeight="1" x14ac:dyDescent="0.45">
      <c r="A110" s="167"/>
      <c r="B110" s="168"/>
      <c r="C110" s="168"/>
      <c r="D110" s="169"/>
      <c r="E110" s="176" t="s">
        <v>83</v>
      </c>
      <c r="F110" s="5"/>
      <c r="G110" s="161"/>
      <c r="H110" s="162" t="s">
        <v>42</v>
      </c>
      <c r="I110" s="165">
        <f ca="1">IFERROR(__xludf.DUMMYFUNCTION("IMPORTRANGE(""https://docs.google.com/spreadsheets/d/1C3CXT74ZlgGe6_JY_1olB1XN4rF0dxEuIIF-xsYjHgg/edit?usp=sharing"",""พรบ!AA63"")"),0)</f>
        <v>0</v>
      </c>
      <c r="J110" s="97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4"/>
      <c r="X110" s="28"/>
      <c r="Y110" s="5"/>
      <c r="Z110" s="5"/>
    </row>
    <row r="111" spans="1:26" ht="21.75" customHeight="1" x14ac:dyDescent="0.45">
      <c r="A111" s="167"/>
      <c r="B111" s="168"/>
      <c r="C111" s="168"/>
      <c r="D111" s="169"/>
      <c r="E111" s="176" t="s">
        <v>84</v>
      </c>
      <c r="F111" s="5"/>
      <c r="G111" s="161"/>
      <c r="H111" s="162" t="s">
        <v>42</v>
      </c>
      <c r="I111" s="165">
        <f ca="1">I110</f>
        <v>0</v>
      </c>
      <c r="J111" s="97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4"/>
      <c r="X111" s="28"/>
      <c r="Y111" s="5"/>
      <c r="Z111" s="5"/>
    </row>
    <row r="112" spans="1:26" ht="21.75" customHeight="1" x14ac:dyDescent="0.45">
      <c r="A112" s="167"/>
      <c r="B112" s="168"/>
      <c r="C112" s="168"/>
      <c r="D112" s="169"/>
      <c r="E112" s="176" t="s">
        <v>85</v>
      </c>
      <c r="F112" s="160"/>
      <c r="G112" s="161"/>
      <c r="H112" s="164" t="s">
        <v>42</v>
      </c>
      <c r="I112" s="165"/>
      <c r="J112" s="97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4"/>
      <c r="X112" s="28"/>
      <c r="Y112" s="5"/>
      <c r="Z112" s="5"/>
    </row>
    <row r="113" spans="1:26" ht="21.75" customHeight="1" thickBot="1" x14ac:dyDescent="0.5">
      <c r="A113" s="206"/>
      <c r="B113" s="207"/>
      <c r="C113" s="207"/>
      <c r="D113" s="208"/>
      <c r="E113" s="209" t="s">
        <v>86</v>
      </c>
      <c r="F113" s="210"/>
      <c r="G113" s="211"/>
      <c r="H113" s="212" t="s">
        <v>42</v>
      </c>
      <c r="I113" s="213"/>
      <c r="J113" s="214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4"/>
      <c r="X113" s="28"/>
      <c r="Y113" s="5"/>
      <c r="Z113" s="5"/>
    </row>
    <row r="114" spans="1:26" ht="21.75" customHeight="1" x14ac:dyDescent="0.45">
      <c r="A114" s="215" t="s">
        <v>87</v>
      </c>
      <c r="B114" s="216"/>
      <c r="C114" s="216"/>
      <c r="D114" s="216"/>
      <c r="E114" s="217"/>
      <c r="F114" s="217"/>
      <c r="G114" s="218"/>
      <c r="H114" s="219"/>
      <c r="I114" s="220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3"/>
      <c r="W114" s="4"/>
      <c r="X114" s="28"/>
      <c r="Y114" s="5"/>
      <c r="Z114" s="5"/>
    </row>
    <row r="115" spans="1:26" ht="21.75" customHeight="1" x14ac:dyDescent="0.45">
      <c r="A115" s="224" t="s">
        <v>88</v>
      </c>
      <c r="B115" s="225"/>
      <c r="C115" s="225"/>
      <c r="D115" s="226"/>
      <c r="E115" s="226"/>
      <c r="F115" s="226"/>
      <c r="G115" s="227"/>
      <c r="H115" s="228"/>
      <c r="I115" s="229"/>
      <c r="J115" s="230">
        <f t="shared" ref="J115:V115" si="21">J116+J223</f>
        <v>283695</v>
      </c>
      <c r="K115" s="231">
        <f t="shared" si="21"/>
        <v>13100</v>
      </c>
      <c r="L115" s="231">
        <f t="shared" si="21"/>
        <v>13100</v>
      </c>
      <c r="M115" s="231">
        <f t="shared" si="21"/>
        <v>50870</v>
      </c>
      <c r="N115" s="231">
        <f t="shared" si="21"/>
        <v>27600</v>
      </c>
      <c r="O115" s="231">
        <f t="shared" si="21"/>
        <v>32900</v>
      </c>
      <c r="P115" s="231">
        <f t="shared" si="21"/>
        <v>15475</v>
      </c>
      <c r="Q115" s="231">
        <f t="shared" si="21"/>
        <v>13600</v>
      </c>
      <c r="R115" s="231">
        <f t="shared" si="21"/>
        <v>34775</v>
      </c>
      <c r="S115" s="231">
        <f t="shared" si="21"/>
        <v>18900</v>
      </c>
      <c r="T115" s="231">
        <f t="shared" si="21"/>
        <v>16675</v>
      </c>
      <c r="U115" s="231">
        <f t="shared" si="21"/>
        <v>33100</v>
      </c>
      <c r="V115" s="229">
        <f t="shared" si="21"/>
        <v>13600</v>
      </c>
      <c r="W115" s="4">
        <f>SUM(K115:V115)</f>
        <v>283695</v>
      </c>
      <c r="X115" s="28">
        <f>J115-W115</f>
        <v>0</v>
      </c>
      <c r="Y115" s="5"/>
      <c r="Z115" s="5"/>
    </row>
    <row r="116" spans="1:26" ht="21.75" customHeight="1" x14ac:dyDescent="0.45">
      <c r="A116" s="232"/>
      <c r="B116" s="233" t="s">
        <v>89</v>
      </c>
      <c r="C116" s="234"/>
      <c r="D116" s="233"/>
      <c r="E116" s="233"/>
      <c r="F116" s="233"/>
      <c r="G116" s="235"/>
      <c r="H116" s="236" t="s">
        <v>42</v>
      </c>
      <c r="I116" s="237">
        <f ca="1">I199+I202</f>
        <v>15</v>
      </c>
      <c r="J116" s="238">
        <f t="shared" ref="J116:V116" si="22">J118+J125</f>
        <v>264400</v>
      </c>
      <c r="K116" s="239">
        <f t="shared" si="22"/>
        <v>13100</v>
      </c>
      <c r="L116" s="239">
        <f t="shared" si="22"/>
        <v>13100</v>
      </c>
      <c r="M116" s="239">
        <f t="shared" si="22"/>
        <v>31575</v>
      </c>
      <c r="N116" s="239">
        <f t="shared" si="22"/>
        <v>27600</v>
      </c>
      <c r="O116" s="239">
        <f t="shared" si="22"/>
        <v>32900</v>
      </c>
      <c r="P116" s="239">
        <f t="shared" si="22"/>
        <v>15475</v>
      </c>
      <c r="Q116" s="239">
        <f t="shared" si="22"/>
        <v>13600</v>
      </c>
      <c r="R116" s="239">
        <f t="shared" si="22"/>
        <v>34775</v>
      </c>
      <c r="S116" s="239">
        <f t="shared" si="22"/>
        <v>18900</v>
      </c>
      <c r="T116" s="239">
        <f t="shared" si="22"/>
        <v>16675</v>
      </c>
      <c r="U116" s="239">
        <f t="shared" si="22"/>
        <v>33100</v>
      </c>
      <c r="V116" s="240">
        <f t="shared" si="22"/>
        <v>13600</v>
      </c>
      <c r="W116" s="4">
        <f>SUM(K116:V116)</f>
        <v>264400</v>
      </c>
      <c r="X116" s="28">
        <f>J116-W116</f>
        <v>0</v>
      </c>
      <c r="Y116" s="5"/>
      <c r="Z116" s="5"/>
    </row>
    <row r="117" spans="1:26" ht="21.75" customHeight="1" x14ac:dyDescent="0.45">
      <c r="A117" s="232"/>
      <c r="B117" s="233" t="s">
        <v>90</v>
      </c>
      <c r="C117" s="234"/>
      <c r="D117" s="233"/>
      <c r="E117" s="233"/>
      <c r="F117" s="233"/>
      <c r="G117" s="235"/>
      <c r="H117" s="236"/>
      <c r="I117" s="237"/>
      <c r="J117" s="238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40"/>
      <c r="W117" s="4"/>
      <c r="X117" s="28"/>
      <c r="Y117" s="5"/>
      <c r="Z117" s="5"/>
    </row>
    <row r="118" spans="1:26" ht="21.75" customHeight="1" x14ac:dyDescent="0.45">
      <c r="A118" s="78" t="s">
        <v>21</v>
      </c>
      <c r="B118" s="192" t="s">
        <v>22</v>
      </c>
      <c r="C118" s="81"/>
      <c r="D118" s="81"/>
      <c r="E118" s="51" t="s">
        <v>72</v>
      </c>
      <c r="F118" s="136"/>
      <c r="G118" s="194"/>
      <c r="H118" s="138" t="s">
        <v>24</v>
      </c>
      <c r="I118" s="139"/>
      <c r="J118" s="84">
        <f t="shared" ref="J118:V118" si="23">J119+J124</f>
        <v>264400</v>
      </c>
      <c r="K118" s="141">
        <f t="shared" si="23"/>
        <v>13100</v>
      </c>
      <c r="L118" s="141">
        <f t="shared" si="23"/>
        <v>13100</v>
      </c>
      <c r="M118" s="141">
        <f t="shared" si="23"/>
        <v>31575</v>
      </c>
      <c r="N118" s="141">
        <f t="shared" si="23"/>
        <v>27600</v>
      </c>
      <c r="O118" s="141">
        <f t="shared" si="23"/>
        <v>32900</v>
      </c>
      <c r="P118" s="141">
        <f t="shared" si="23"/>
        <v>15475</v>
      </c>
      <c r="Q118" s="141">
        <f t="shared" si="23"/>
        <v>13600</v>
      </c>
      <c r="R118" s="141">
        <f t="shared" si="23"/>
        <v>34775</v>
      </c>
      <c r="S118" s="141">
        <f t="shared" si="23"/>
        <v>18900</v>
      </c>
      <c r="T118" s="141">
        <f t="shared" si="23"/>
        <v>16675</v>
      </c>
      <c r="U118" s="141">
        <f t="shared" si="23"/>
        <v>33100</v>
      </c>
      <c r="V118" s="141">
        <f t="shared" si="23"/>
        <v>13600</v>
      </c>
      <c r="W118" s="4">
        <f>SUM(K118:V118)</f>
        <v>264400</v>
      </c>
      <c r="X118" s="28">
        <f>J118-W118</f>
        <v>0</v>
      </c>
      <c r="Y118" s="5"/>
      <c r="Z118" s="5"/>
    </row>
    <row r="119" spans="1:26" ht="21.75" customHeight="1" x14ac:dyDescent="0.45">
      <c r="A119" s="241"/>
      <c r="B119" s="158"/>
      <c r="C119" s="158"/>
      <c r="D119" s="168"/>
      <c r="E119" s="242" t="s">
        <v>43</v>
      </c>
      <c r="F119" s="160"/>
      <c r="G119" s="243"/>
      <c r="H119" s="149" t="s">
        <v>24</v>
      </c>
      <c r="I119" s="163"/>
      <c r="J119" s="145">
        <v>219800</v>
      </c>
      <c r="K119" s="150">
        <f t="shared" ref="K119:V119" si="24">SUM(K120:K123)</f>
        <v>13100</v>
      </c>
      <c r="L119" s="150">
        <f t="shared" si="24"/>
        <v>13100</v>
      </c>
      <c r="M119" s="150">
        <f t="shared" si="24"/>
        <v>13100</v>
      </c>
      <c r="N119" s="150">
        <f t="shared" si="24"/>
        <v>13600</v>
      </c>
      <c r="O119" s="150">
        <f t="shared" si="24"/>
        <v>32900</v>
      </c>
      <c r="P119" s="150">
        <f t="shared" si="24"/>
        <v>13600</v>
      </c>
      <c r="Q119" s="150">
        <f t="shared" si="24"/>
        <v>13600</v>
      </c>
      <c r="R119" s="150">
        <f t="shared" si="24"/>
        <v>32900</v>
      </c>
      <c r="S119" s="150">
        <f t="shared" si="24"/>
        <v>13600</v>
      </c>
      <c r="T119" s="150">
        <f t="shared" si="24"/>
        <v>13600</v>
      </c>
      <c r="U119" s="150">
        <f t="shared" si="24"/>
        <v>33100</v>
      </c>
      <c r="V119" s="150">
        <f t="shared" si="24"/>
        <v>13600</v>
      </c>
      <c r="W119" s="4">
        <f>SUM(K119:V119)</f>
        <v>219800</v>
      </c>
      <c r="X119" s="28">
        <f>J119-W119</f>
        <v>0</v>
      </c>
      <c r="Y119" s="5"/>
      <c r="Z119" s="5"/>
    </row>
    <row r="120" spans="1:26" ht="21.75" customHeight="1" x14ac:dyDescent="0.45">
      <c r="A120" s="85"/>
      <c r="B120" s="86"/>
      <c r="C120" s="87"/>
      <c r="D120" s="88"/>
      <c r="E120" s="89"/>
      <c r="F120" s="89"/>
      <c r="G120" s="90" t="s">
        <v>91</v>
      </c>
      <c r="H120" s="91" t="s">
        <v>24</v>
      </c>
      <c r="I120" s="92"/>
      <c r="J120" s="145"/>
      <c r="K120" s="150">
        <v>6000</v>
      </c>
      <c r="L120" s="111">
        <v>6000</v>
      </c>
      <c r="M120" s="111">
        <v>6000</v>
      </c>
      <c r="N120" s="111">
        <v>6000</v>
      </c>
      <c r="O120" s="111">
        <v>6000</v>
      </c>
      <c r="P120" s="111">
        <v>6000</v>
      </c>
      <c r="Q120" s="111">
        <v>6000</v>
      </c>
      <c r="R120" s="111">
        <v>6000</v>
      </c>
      <c r="S120" s="111">
        <v>6000</v>
      </c>
      <c r="T120" s="111">
        <v>6000</v>
      </c>
      <c r="U120" s="111">
        <v>6000</v>
      </c>
      <c r="V120" s="111">
        <v>6000</v>
      </c>
      <c r="W120" s="4"/>
      <c r="X120" s="28"/>
      <c r="Y120" s="96"/>
      <c r="Z120" s="96"/>
    </row>
    <row r="121" spans="1:26" ht="21.75" customHeight="1" x14ac:dyDescent="0.45">
      <c r="A121" s="85"/>
      <c r="B121" s="86"/>
      <c r="C121" s="87"/>
      <c r="D121" s="88"/>
      <c r="E121" s="89"/>
      <c r="F121" s="89"/>
      <c r="G121" s="90" t="s">
        <v>92</v>
      </c>
      <c r="H121" s="91" t="s">
        <v>24</v>
      </c>
      <c r="I121" s="92"/>
      <c r="J121" s="145"/>
      <c r="K121" s="150"/>
      <c r="L121" s="150">
        <v>0</v>
      </c>
      <c r="M121" s="150">
        <v>0</v>
      </c>
      <c r="N121" s="150">
        <v>500</v>
      </c>
      <c r="O121" s="150">
        <v>14800</v>
      </c>
      <c r="P121" s="150">
        <v>500</v>
      </c>
      <c r="Q121" s="150">
        <v>500</v>
      </c>
      <c r="R121" s="150">
        <v>14800</v>
      </c>
      <c r="S121" s="150">
        <v>500</v>
      </c>
      <c r="T121" s="150">
        <v>500</v>
      </c>
      <c r="U121" s="150">
        <v>15000</v>
      </c>
      <c r="V121" s="150">
        <v>500</v>
      </c>
      <c r="W121" s="4"/>
      <c r="X121" s="28"/>
      <c r="Y121" s="96"/>
      <c r="Z121" s="96"/>
    </row>
    <row r="122" spans="1:26" ht="21.75" customHeight="1" x14ac:dyDescent="0.45">
      <c r="A122" s="85"/>
      <c r="B122" s="86"/>
      <c r="C122" s="87"/>
      <c r="D122" s="88"/>
      <c r="E122" s="89"/>
      <c r="F122" s="89"/>
      <c r="G122" s="90" t="s">
        <v>93</v>
      </c>
      <c r="H122" s="91" t="s">
        <v>24</v>
      </c>
      <c r="I122" s="92"/>
      <c r="J122" s="145"/>
      <c r="K122" s="150"/>
      <c r="L122" s="111"/>
      <c r="M122" s="111"/>
      <c r="N122" s="111"/>
      <c r="O122" s="111">
        <v>5000</v>
      </c>
      <c r="P122" s="111"/>
      <c r="Q122" s="111"/>
      <c r="R122" s="111">
        <v>5000</v>
      </c>
      <c r="S122" s="111"/>
      <c r="T122" s="111"/>
      <c r="U122" s="111">
        <v>5000</v>
      </c>
      <c r="V122" s="111"/>
      <c r="W122" s="4"/>
      <c r="X122" s="28"/>
      <c r="Y122" s="96"/>
      <c r="Z122" s="96"/>
    </row>
    <row r="123" spans="1:26" ht="21.75" customHeight="1" x14ac:dyDescent="0.45">
      <c r="A123" s="85"/>
      <c r="B123" s="86"/>
      <c r="C123" s="87"/>
      <c r="D123" s="88"/>
      <c r="E123" s="89"/>
      <c r="F123" s="89"/>
      <c r="G123" s="90" t="s">
        <v>94</v>
      </c>
      <c r="H123" s="91" t="s">
        <v>24</v>
      </c>
      <c r="I123" s="92"/>
      <c r="J123" s="145"/>
      <c r="K123" s="150">
        <v>7100</v>
      </c>
      <c r="L123" s="111">
        <v>7100</v>
      </c>
      <c r="M123" s="111">
        <v>7100</v>
      </c>
      <c r="N123" s="111">
        <v>7100</v>
      </c>
      <c r="O123" s="111">
        <v>7100</v>
      </c>
      <c r="P123" s="111">
        <v>7100</v>
      </c>
      <c r="Q123" s="111">
        <v>7100</v>
      </c>
      <c r="R123" s="111">
        <v>7100</v>
      </c>
      <c r="S123" s="111">
        <v>7100</v>
      </c>
      <c r="T123" s="111">
        <v>7100</v>
      </c>
      <c r="U123" s="111">
        <v>7100</v>
      </c>
      <c r="V123" s="111">
        <v>7100</v>
      </c>
      <c r="W123" s="4"/>
      <c r="X123" s="28"/>
      <c r="Y123" s="96"/>
      <c r="Z123" s="96"/>
    </row>
    <row r="124" spans="1:26" ht="21.75" customHeight="1" x14ac:dyDescent="0.45">
      <c r="A124" s="85"/>
      <c r="B124" s="86"/>
      <c r="C124" s="86"/>
      <c r="D124" s="88"/>
      <c r="E124" s="87" t="s">
        <v>48</v>
      </c>
      <c r="F124" s="89"/>
      <c r="G124" s="243"/>
      <c r="H124" s="149" t="s">
        <v>24</v>
      </c>
      <c r="I124" s="163"/>
      <c r="J124" s="97">
        <f>J128+J146+J164+J183+J204</f>
        <v>44600</v>
      </c>
      <c r="K124" s="150">
        <f>SUM(K126,K144,K162,K181,K202)</f>
        <v>0</v>
      </c>
      <c r="L124" s="150">
        <f t="shared" ref="L124:V124" si="25">SUM(L126,L144,L162,L181,L202)</f>
        <v>0</v>
      </c>
      <c r="M124" s="150">
        <f t="shared" si="25"/>
        <v>18475</v>
      </c>
      <c r="N124" s="150">
        <f t="shared" si="25"/>
        <v>14000</v>
      </c>
      <c r="O124" s="150">
        <f t="shared" si="25"/>
        <v>0</v>
      </c>
      <c r="P124" s="150">
        <f t="shared" si="25"/>
        <v>1875</v>
      </c>
      <c r="Q124" s="150">
        <f t="shared" si="25"/>
        <v>0</v>
      </c>
      <c r="R124" s="150">
        <f t="shared" si="25"/>
        <v>1875</v>
      </c>
      <c r="S124" s="150">
        <f t="shared" si="25"/>
        <v>5300</v>
      </c>
      <c r="T124" s="150">
        <f t="shared" si="25"/>
        <v>3075</v>
      </c>
      <c r="U124" s="150">
        <f t="shared" si="25"/>
        <v>0</v>
      </c>
      <c r="V124" s="150">
        <f t="shared" si="25"/>
        <v>0</v>
      </c>
      <c r="W124" s="4">
        <f>SUM(K124:V124)</f>
        <v>44600</v>
      </c>
      <c r="X124" s="28">
        <f>J124-W124</f>
        <v>0</v>
      </c>
      <c r="Y124" s="5"/>
      <c r="Z124" s="5"/>
    </row>
    <row r="125" spans="1:26" ht="21.75" customHeight="1" x14ac:dyDescent="0.45">
      <c r="A125" s="85"/>
      <c r="B125" s="86"/>
      <c r="C125" s="86"/>
      <c r="D125" s="88"/>
      <c r="E125" s="244" t="s">
        <v>37</v>
      </c>
      <c r="F125" s="89"/>
      <c r="G125" s="243"/>
      <c r="H125" s="153" t="s">
        <v>24</v>
      </c>
      <c r="I125" s="163"/>
      <c r="J125" s="197">
        <v>0</v>
      </c>
      <c r="K125" s="245">
        <v>0</v>
      </c>
      <c r="L125" s="245">
        <v>0</v>
      </c>
      <c r="M125" s="245">
        <v>0</v>
      </c>
      <c r="N125" s="245">
        <v>0</v>
      </c>
      <c r="O125" s="245">
        <v>0</v>
      </c>
      <c r="P125" s="245">
        <v>0</v>
      </c>
      <c r="Q125" s="245">
        <v>0</v>
      </c>
      <c r="R125" s="245">
        <v>0</v>
      </c>
      <c r="S125" s="245">
        <v>0</v>
      </c>
      <c r="T125" s="245">
        <v>0</v>
      </c>
      <c r="U125" s="245">
        <v>0</v>
      </c>
      <c r="V125" s="246">
        <v>0</v>
      </c>
      <c r="W125" s="4">
        <f>SUM(K125:V125)</f>
        <v>0</v>
      </c>
      <c r="X125" s="28">
        <f>J125-W125</f>
        <v>0</v>
      </c>
      <c r="Y125" s="5"/>
      <c r="Z125" s="5"/>
    </row>
    <row r="126" spans="1:26" ht="21.75" customHeight="1" x14ac:dyDescent="0.45">
      <c r="A126" s="247"/>
      <c r="B126" s="248"/>
      <c r="C126" s="249" t="s">
        <v>95</v>
      </c>
      <c r="D126" s="249"/>
      <c r="E126" s="249"/>
      <c r="F126" s="249"/>
      <c r="G126" s="250"/>
      <c r="H126" s="251" t="s">
        <v>96</v>
      </c>
      <c r="I126" s="252">
        <f ca="1">I141</f>
        <v>4</v>
      </c>
      <c r="J126" s="253">
        <f t="shared" ref="J126:V126" si="26">+J127</f>
        <v>7500</v>
      </c>
      <c r="K126" s="254">
        <f t="shared" si="26"/>
        <v>0</v>
      </c>
      <c r="L126" s="254">
        <f t="shared" si="26"/>
        <v>0</v>
      </c>
      <c r="M126" s="254">
        <f t="shared" si="26"/>
        <v>1875</v>
      </c>
      <c r="N126" s="254"/>
      <c r="O126" s="254">
        <f t="shared" si="26"/>
        <v>0</v>
      </c>
      <c r="P126" s="254">
        <f t="shared" si="26"/>
        <v>1875</v>
      </c>
      <c r="Q126" s="254">
        <f t="shared" si="26"/>
        <v>0</v>
      </c>
      <c r="R126" s="254">
        <f t="shared" si="26"/>
        <v>1875</v>
      </c>
      <c r="S126" s="254">
        <f t="shared" si="26"/>
        <v>0</v>
      </c>
      <c r="T126" s="254">
        <f t="shared" si="26"/>
        <v>1875</v>
      </c>
      <c r="U126" s="254">
        <f t="shared" si="26"/>
        <v>0</v>
      </c>
      <c r="V126" s="255">
        <f t="shared" si="26"/>
        <v>0</v>
      </c>
      <c r="W126" s="4">
        <f>SUM(K126:V126)</f>
        <v>7500</v>
      </c>
      <c r="X126" s="28">
        <f>J126-W126</f>
        <v>0</v>
      </c>
      <c r="Y126" s="5"/>
      <c r="Z126" s="5"/>
    </row>
    <row r="127" spans="1:26" ht="21.75" customHeight="1" x14ac:dyDescent="0.45">
      <c r="A127" s="78" t="s">
        <v>21</v>
      </c>
      <c r="B127" s="192" t="s">
        <v>22</v>
      </c>
      <c r="C127" s="81"/>
      <c r="D127" s="81"/>
      <c r="E127" s="193" t="s">
        <v>72</v>
      </c>
      <c r="F127" s="136"/>
      <c r="G127" s="194"/>
      <c r="H127" s="256" t="s">
        <v>24</v>
      </c>
      <c r="I127" s="139"/>
      <c r="J127" s="84">
        <f t="shared" ref="J127:V127" si="27">J128</f>
        <v>7500</v>
      </c>
      <c r="K127" s="141">
        <v>0</v>
      </c>
      <c r="L127" s="141">
        <f t="shared" si="27"/>
        <v>0</v>
      </c>
      <c r="M127" s="141">
        <f t="shared" si="27"/>
        <v>1875</v>
      </c>
      <c r="N127" s="141">
        <f t="shared" si="27"/>
        <v>0</v>
      </c>
      <c r="O127" s="141">
        <f t="shared" si="27"/>
        <v>0</v>
      </c>
      <c r="P127" s="141">
        <f t="shared" si="27"/>
        <v>1875</v>
      </c>
      <c r="Q127" s="141">
        <f t="shared" si="27"/>
        <v>0</v>
      </c>
      <c r="R127" s="141">
        <f t="shared" si="27"/>
        <v>1875</v>
      </c>
      <c r="S127" s="141">
        <f t="shared" si="27"/>
        <v>0</v>
      </c>
      <c r="T127" s="141">
        <f t="shared" si="27"/>
        <v>1875</v>
      </c>
      <c r="U127" s="141">
        <f t="shared" si="27"/>
        <v>0</v>
      </c>
      <c r="V127" s="141">
        <f t="shared" si="27"/>
        <v>0</v>
      </c>
      <c r="W127" s="4">
        <f>SUM(K127:V127)</f>
        <v>7500</v>
      </c>
      <c r="X127" s="28">
        <f>J127-W127</f>
        <v>0</v>
      </c>
      <c r="Y127" s="5"/>
      <c r="Z127" s="5"/>
    </row>
    <row r="128" spans="1:26" ht="21.75" customHeight="1" x14ac:dyDescent="0.45">
      <c r="A128" s="142"/>
      <c r="B128" s="51"/>
      <c r="C128" s="51"/>
      <c r="D128" s="143"/>
      <c r="E128" s="144" t="s">
        <v>48</v>
      </c>
      <c r="F128" s="136"/>
      <c r="G128" s="194"/>
      <c r="H128" s="138" t="s">
        <v>24</v>
      </c>
      <c r="I128" s="139"/>
      <c r="J128" s="140">
        <v>7500</v>
      </c>
      <c r="K128" s="141">
        <v>0</v>
      </c>
      <c r="L128" s="141">
        <v>0</v>
      </c>
      <c r="M128" s="141">
        <f t="shared" ref="M128:V128" si="28">SUM(M129:M138)</f>
        <v>1875</v>
      </c>
      <c r="N128" s="141">
        <f t="shared" si="28"/>
        <v>0</v>
      </c>
      <c r="O128" s="141">
        <f t="shared" si="28"/>
        <v>0</v>
      </c>
      <c r="P128" s="141">
        <f t="shared" si="28"/>
        <v>1875</v>
      </c>
      <c r="Q128" s="141">
        <f t="shared" si="28"/>
        <v>0</v>
      </c>
      <c r="R128" s="141">
        <f t="shared" si="28"/>
        <v>1875</v>
      </c>
      <c r="S128" s="141">
        <f t="shared" si="28"/>
        <v>0</v>
      </c>
      <c r="T128" s="141">
        <f t="shared" si="28"/>
        <v>1875</v>
      </c>
      <c r="U128" s="141">
        <f t="shared" si="28"/>
        <v>0</v>
      </c>
      <c r="V128" s="141">
        <f t="shared" si="28"/>
        <v>0</v>
      </c>
      <c r="W128" s="4">
        <f>SUM(K128:V128)</f>
        <v>7500</v>
      </c>
      <c r="X128" s="28">
        <f>J128-W128</f>
        <v>0</v>
      </c>
      <c r="Y128" s="5"/>
      <c r="Z128" s="5"/>
    </row>
    <row r="129" spans="1:26" ht="21.75" customHeight="1" x14ac:dyDescent="0.45">
      <c r="A129" s="147"/>
      <c r="B129" s="88"/>
      <c r="C129" s="86"/>
      <c r="D129" s="148"/>
      <c r="E129" s="89"/>
      <c r="F129" s="89"/>
      <c r="G129" s="90" t="s">
        <v>49</v>
      </c>
      <c r="H129" s="149" t="s">
        <v>24</v>
      </c>
      <c r="I129" s="92"/>
      <c r="J129" s="97"/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50">
        <v>0</v>
      </c>
      <c r="V129" s="150">
        <v>0</v>
      </c>
      <c r="W129" s="4"/>
      <c r="X129" s="28"/>
      <c r="Y129" s="5"/>
      <c r="Z129" s="5"/>
    </row>
    <row r="130" spans="1:26" ht="21.75" customHeight="1" x14ac:dyDescent="0.45">
      <c r="A130" s="147"/>
      <c r="B130" s="88"/>
      <c r="C130" s="86"/>
      <c r="D130" s="148"/>
      <c r="E130" s="89"/>
      <c r="F130" s="89"/>
      <c r="G130" s="90" t="s">
        <v>50</v>
      </c>
      <c r="H130" s="149" t="s">
        <v>24</v>
      </c>
      <c r="I130" s="92"/>
      <c r="J130" s="97"/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50">
        <v>0</v>
      </c>
      <c r="V130" s="150">
        <v>0</v>
      </c>
      <c r="W130" s="4"/>
      <c r="X130" s="28"/>
      <c r="Y130" s="5"/>
      <c r="Z130" s="5"/>
    </row>
    <row r="131" spans="1:26" ht="21.75" customHeight="1" x14ac:dyDescent="0.45">
      <c r="A131" s="147"/>
      <c r="B131" s="88"/>
      <c r="C131" s="86"/>
      <c r="D131" s="148"/>
      <c r="E131" s="89"/>
      <c r="F131" s="89"/>
      <c r="G131" s="90" t="s">
        <v>51</v>
      </c>
      <c r="H131" s="149" t="s">
        <v>24</v>
      </c>
      <c r="I131" s="92"/>
      <c r="J131" s="97"/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4"/>
      <c r="X131" s="28"/>
      <c r="Y131" s="5"/>
      <c r="Z131" s="5"/>
    </row>
    <row r="132" spans="1:26" ht="21.75" customHeight="1" x14ac:dyDescent="0.45">
      <c r="A132" s="147"/>
      <c r="B132" s="88"/>
      <c r="C132" s="86"/>
      <c r="D132" s="148"/>
      <c r="E132" s="89"/>
      <c r="F132" s="89"/>
      <c r="G132" s="90" t="s">
        <v>52</v>
      </c>
      <c r="H132" s="149" t="s">
        <v>24</v>
      </c>
      <c r="I132" s="92"/>
      <c r="J132" s="97">
        <v>3500</v>
      </c>
      <c r="K132" s="150">
        <v>0</v>
      </c>
      <c r="L132" s="150">
        <v>0</v>
      </c>
      <c r="M132" s="150">
        <v>875</v>
      </c>
      <c r="N132" s="150">
        <v>0</v>
      </c>
      <c r="O132" s="150">
        <v>0</v>
      </c>
      <c r="P132" s="150">
        <v>875</v>
      </c>
      <c r="Q132" s="150">
        <v>0</v>
      </c>
      <c r="R132" s="150">
        <v>875</v>
      </c>
      <c r="S132" s="150">
        <v>0</v>
      </c>
      <c r="T132" s="150">
        <v>875</v>
      </c>
      <c r="U132" s="150">
        <v>0</v>
      </c>
      <c r="V132" s="150">
        <v>0</v>
      </c>
      <c r="W132" s="4"/>
      <c r="X132" s="28"/>
      <c r="Y132" s="5"/>
      <c r="Z132" s="5"/>
    </row>
    <row r="133" spans="1:26" ht="21.75" customHeight="1" x14ac:dyDescent="0.45">
      <c r="A133" s="147"/>
      <c r="B133" s="88"/>
      <c r="C133" s="86"/>
      <c r="D133" s="148"/>
      <c r="E133" s="89"/>
      <c r="F133" s="89"/>
      <c r="G133" s="90" t="s">
        <v>53</v>
      </c>
      <c r="H133" s="149" t="s">
        <v>24</v>
      </c>
      <c r="I133" s="92"/>
      <c r="J133" s="97"/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50">
        <v>0</v>
      </c>
      <c r="V133" s="150">
        <v>0</v>
      </c>
      <c r="W133" s="4"/>
      <c r="X133" s="28"/>
      <c r="Y133" s="5"/>
      <c r="Z133" s="5"/>
    </row>
    <row r="134" spans="1:26" ht="21.75" customHeight="1" x14ac:dyDescent="0.45">
      <c r="A134" s="147"/>
      <c r="B134" s="88"/>
      <c r="C134" s="86"/>
      <c r="D134" s="148"/>
      <c r="E134" s="89"/>
      <c r="F134" s="89"/>
      <c r="G134" s="90" t="s">
        <v>54</v>
      </c>
      <c r="H134" s="149" t="s">
        <v>24</v>
      </c>
      <c r="I134" s="92"/>
      <c r="J134" s="97"/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50">
        <v>0</v>
      </c>
      <c r="V134" s="150">
        <v>0</v>
      </c>
      <c r="W134" s="4"/>
      <c r="X134" s="28"/>
      <c r="Y134" s="5"/>
      <c r="Z134" s="5"/>
    </row>
    <row r="135" spans="1:26" ht="21.75" customHeight="1" x14ac:dyDescent="0.45">
      <c r="A135" s="147"/>
      <c r="B135" s="88"/>
      <c r="C135" s="86"/>
      <c r="D135" s="148"/>
      <c r="E135" s="89"/>
      <c r="F135" s="89"/>
      <c r="G135" s="89" t="s">
        <v>55</v>
      </c>
      <c r="H135" s="149" t="s">
        <v>24</v>
      </c>
      <c r="I135" s="92"/>
      <c r="J135" s="97"/>
      <c r="K135" s="150">
        <v>0</v>
      </c>
      <c r="L135" s="150">
        <v>0</v>
      </c>
      <c r="M135" s="150">
        <v>0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4"/>
      <c r="X135" s="28"/>
      <c r="Y135" s="5"/>
      <c r="Z135" s="5"/>
    </row>
    <row r="136" spans="1:26" ht="21.75" customHeight="1" x14ac:dyDescent="0.45">
      <c r="A136" s="147"/>
      <c r="B136" s="88"/>
      <c r="C136" s="86"/>
      <c r="D136" s="148"/>
      <c r="E136" s="89"/>
      <c r="F136" s="89"/>
      <c r="G136" s="89" t="s">
        <v>56</v>
      </c>
      <c r="H136" s="149" t="s">
        <v>24</v>
      </c>
      <c r="I136" s="92"/>
      <c r="J136" s="97">
        <v>4000</v>
      </c>
      <c r="K136" s="150">
        <v>0</v>
      </c>
      <c r="L136" s="150">
        <v>0</v>
      </c>
      <c r="M136" s="150">
        <v>1000</v>
      </c>
      <c r="N136" s="150">
        <v>0</v>
      </c>
      <c r="O136" s="150">
        <v>0</v>
      </c>
      <c r="P136" s="150">
        <v>1000</v>
      </c>
      <c r="Q136" s="150">
        <v>0</v>
      </c>
      <c r="R136" s="150">
        <v>1000</v>
      </c>
      <c r="S136" s="150">
        <v>0</v>
      </c>
      <c r="T136" s="150">
        <v>1000</v>
      </c>
      <c r="U136" s="150">
        <v>0</v>
      </c>
      <c r="V136" s="150">
        <v>0</v>
      </c>
      <c r="W136" s="4"/>
      <c r="X136" s="28"/>
      <c r="Y136" s="5"/>
      <c r="Z136" s="5"/>
    </row>
    <row r="137" spans="1:26" ht="21.75" customHeight="1" x14ac:dyDescent="0.45">
      <c r="A137" s="147"/>
      <c r="B137" s="88"/>
      <c r="C137" s="86"/>
      <c r="D137" s="148"/>
      <c r="E137" s="89"/>
      <c r="F137" s="89"/>
      <c r="G137" s="89" t="s">
        <v>57</v>
      </c>
      <c r="H137" s="149" t="s">
        <v>24</v>
      </c>
      <c r="I137" s="92"/>
      <c r="J137" s="97"/>
      <c r="K137" s="150">
        <v>0</v>
      </c>
      <c r="L137" s="150">
        <v>0</v>
      </c>
      <c r="M137" s="150">
        <v>0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50">
        <v>0</v>
      </c>
      <c r="V137" s="150">
        <v>0</v>
      </c>
      <c r="W137" s="4"/>
      <c r="X137" s="28"/>
      <c r="Y137" s="5"/>
      <c r="Z137" s="5"/>
    </row>
    <row r="138" spans="1:26" ht="21.75" customHeight="1" x14ac:dyDescent="0.45">
      <c r="A138" s="147"/>
      <c r="B138" s="88"/>
      <c r="C138" s="86"/>
      <c r="D138" s="148"/>
      <c r="E138" s="89"/>
      <c r="F138" s="89"/>
      <c r="G138" s="89" t="s">
        <v>58</v>
      </c>
      <c r="H138" s="149" t="s">
        <v>24</v>
      </c>
      <c r="I138" s="92"/>
      <c r="J138" s="97"/>
      <c r="K138" s="150">
        <v>0</v>
      </c>
      <c r="L138" s="150">
        <v>0</v>
      </c>
      <c r="M138" s="150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50">
        <v>0</v>
      </c>
      <c r="V138" s="150">
        <v>0</v>
      </c>
      <c r="W138" s="4"/>
      <c r="X138" s="28"/>
      <c r="Y138" s="5"/>
      <c r="Z138" s="5"/>
    </row>
    <row r="139" spans="1:26" ht="21.75" customHeight="1" x14ac:dyDescent="0.45">
      <c r="A139" s="198" t="s">
        <v>21</v>
      </c>
      <c r="B139" s="148" t="s">
        <v>59</v>
      </c>
      <c r="C139" s="86"/>
      <c r="D139" s="148"/>
      <c r="E139" s="89"/>
      <c r="F139" s="89"/>
      <c r="G139" s="89"/>
      <c r="H139" s="149"/>
      <c r="I139" s="92"/>
      <c r="J139" s="97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4"/>
      <c r="X139" s="28"/>
      <c r="Y139" s="5"/>
      <c r="Z139" s="5"/>
    </row>
    <row r="140" spans="1:26" ht="21.75" customHeight="1" x14ac:dyDescent="0.45">
      <c r="A140" s="167"/>
      <c r="B140" s="168"/>
      <c r="C140" s="168"/>
      <c r="D140" s="169"/>
      <c r="E140" s="89">
        <v>1</v>
      </c>
      <c r="F140" s="89" t="s">
        <v>60</v>
      </c>
      <c r="G140" s="161"/>
      <c r="H140" s="164"/>
      <c r="I140" s="165"/>
      <c r="J140" s="145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4"/>
      <c r="X140" s="28"/>
      <c r="Y140" s="5"/>
      <c r="Z140" s="5"/>
    </row>
    <row r="141" spans="1:26" ht="21.75" customHeight="1" x14ac:dyDescent="0.45">
      <c r="A141" s="167"/>
      <c r="B141" s="168"/>
      <c r="C141" s="168"/>
      <c r="D141" s="169"/>
      <c r="E141" s="174">
        <v>2</v>
      </c>
      <c r="F141" s="176" t="s">
        <v>97</v>
      </c>
      <c r="G141" s="161"/>
      <c r="H141" s="162" t="s">
        <v>96</v>
      </c>
      <c r="I141" s="165">
        <f ca="1">IFERROR(__xludf.DUMMYFUNCTION("IMPORTRANGE(""https://docs.google.com/spreadsheets/d/1C3CXT74ZlgGe6_JY_1olB1XN4rF0dxEuIIF-xsYjHgg/edit?usp=sharing"",""พรบ!AG63"")"),4)</f>
        <v>4</v>
      </c>
      <c r="J141" s="145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4"/>
      <c r="X141" s="28"/>
      <c r="Y141" s="5"/>
      <c r="Z141" s="5"/>
    </row>
    <row r="142" spans="1:26" ht="21.75" customHeight="1" x14ac:dyDescent="0.45">
      <c r="A142" s="167"/>
      <c r="B142" s="168"/>
      <c r="C142" s="168"/>
      <c r="D142" s="169"/>
      <c r="E142" s="89">
        <v>3</v>
      </c>
      <c r="F142" s="171" t="s">
        <v>98</v>
      </c>
      <c r="G142" s="161"/>
      <c r="H142" s="164"/>
      <c r="I142" s="165"/>
      <c r="J142" s="145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66"/>
      <c r="V142" s="150"/>
      <c r="W142" s="4"/>
      <c r="X142" s="28"/>
      <c r="Y142" s="5"/>
      <c r="Z142" s="5"/>
    </row>
    <row r="143" spans="1:26" ht="21.75" customHeight="1" x14ac:dyDescent="0.45">
      <c r="A143" s="167"/>
      <c r="B143" s="168"/>
      <c r="C143" s="168"/>
      <c r="D143" s="169"/>
      <c r="E143" s="160">
        <v>4</v>
      </c>
      <c r="F143" s="176" t="s">
        <v>67</v>
      </c>
      <c r="G143" s="161"/>
      <c r="H143" s="164"/>
      <c r="I143" s="165"/>
      <c r="J143" s="145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66"/>
      <c r="V143" s="150"/>
      <c r="W143" s="4"/>
      <c r="X143" s="28"/>
      <c r="Y143" s="5"/>
      <c r="Z143" s="5"/>
    </row>
    <row r="144" spans="1:26" ht="21.75" customHeight="1" x14ac:dyDescent="0.45">
      <c r="A144" s="247"/>
      <c r="B144" s="248"/>
      <c r="C144" s="249" t="s">
        <v>99</v>
      </c>
      <c r="D144" s="249"/>
      <c r="E144" s="249"/>
      <c r="F144" s="249"/>
      <c r="G144" s="250"/>
      <c r="H144" s="257" t="s">
        <v>100</v>
      </c>
      <c r="I144" s="258">
        <f ca="1">I159</f>
        <v>1</v>
      </c>
      <c r="J144" s="253">
        <f t="shared" ref="J144:V144" si="29">+J145</f>
        <v>14000</v>
      </c>
      <c r="K144" s="254">
        <f t="shared" si="29"/>
        <v>0</v>
      </c>
      <c r="L144" s="254">
        <f t="shared" si="29"/>
        <v>0</v>
      </c>
      <c r="M144" s="254">
        <f t="shared" si="29"/>
        <v>0</v>
      </c>
      <c r="N144" s="254">
        <f t="shared" si="29"/>
        <v>14000</v>
      </c>
      <c r="O144" s="254">
        <f t="shared" si="29"/>
        <v>0</v>
      </c>
      <c r="P144" s="254">
        <f t="shared" si="29"/>
        <v>0</v>
      </c>
      <c r="Q144" s="254">
        <f t="shared" si="29"/>
        <v>0</v>
      </c>
      <c r="R144" s="254">
        <f t="shared" si="29"/>
        <v>0</v>
      </c>
      <c r="S144" s="254">
        <f t="shared" si="29"/>
        <v>0</v>
      </c>
      <c r="T144" s="254">
        <f t="shared" si="29"/>
        <v>0</v>
      </c>
      <c r="U144" s="254">
        <f t="shared" si="29"/>
        <v>0</v>
      </c>
      <c r="V144" s="255">
        <f t="shared" si="29"/>
        <v>0</v>
      </c>
      <c r="W144" s="4">
        <f>SUM(K144:V144)</f>
        <v>14000</v>
      </c>
      <c r="X144" s="28">
        <f>J144-W144</f>
        <v>0</v>
      </c>
      <c r="Y144" s="5"/>
      <c r="Z144" s="5"/>
    </row>
    <row r="145" spans="1:26" ht="21.75" customHeight="1" x14ac:dyDescent="0.45">
      <c r="A145" s="78" t="s">
        <v>21</v>
      </c>
      <c r="B145" s="192" t="s">
        <v>22</v>
      </c>
      <c r="C145" s="81"/>
      <c r="D145" s="81"/>
      <c r="E145" s="193" t="s">
        <v>72</v>
      </c>
      <c r="F145" s="136"/>
      <c r="G145" s="194"/>
      <c r="H145" s="138" t="s">
        <v>24</v>
      </c>
      <c r="I145" s="139"/>
      <c r="J145" s="84">
        <f t="shared" ref="J145:V145" si="30">J146</f>
        <v>14000</v>
      </c>
      <c r="K145" s="141">
        <f t="shared" si="30"/>
        <v>0</v>
      </c>
      <c r="L145" s="141">
        <f t="shared" si="30"/>
        <v>0</v>
      </c>
      <c r="M145" s="141">
        <f t="shared" si="30"/>
        <v>0</v>
      </c>
      <c r="N145" s="141">
        <f t="shared" si="30"/>
        <v>14000</v>
      </c>
      <c r="O145" s="141">
        <f t="shared" si="30"/>
        <v>0</v>
      </c>
      <c r="P145" s="141">
        <f t="shared" si="30"/>
        <v>0</v>
      </c>
      <c r="Q145" s="141">
        <f t="shared" si="30"/>
        <v>0</v>
      </c>
      <c r="R145" s="141">
        <f t="shared" si="30"/>
        <v>0</v>
      </c>
      <c r="S145" s="141">
        <f t="shared" si="30"/>
        <v>0</v>
      </c>
      <c r="T145" s="141">
        <f t="shared" si="30"/>
        <v>0</v>
      </c>
      <c r="U145" s="141">
        <f t="shared" si="30"/>
        <v>0</v>
      </c>
      <c r="V145" s="141">
        <f t="shared" si="30"/>
        <v>0</v>
      </c>
      <c r="W145" s="4">
        <f>SUM(K145:V145)</f>
        <v>14000</v>
      </c>
      <c r="X145" s="28">
        <f>J145-W145</f>
        <v>0</v>
      </c>
      <c r="Y145" s="5"/>
      <c r="Z145" s="5"/>
    </row>
    <row r="146" spans="1:26" ht="21.75" customHeight="1" x14ac:dyDescent="0.45">
      <c r="A146" s="142"/>
      <c r="B146" s="51"/>
      <c r="C146" s="51"/>
      <c r="D146" s="143"/>
      <c r="E146" s="144" t="s">
        <v>48</v>
      </c>
      <c r="F146" s="136"/>
      <c r="G146" s="194"/>
      <c r="H146" s="138" t="s">
        <v>24</v>
      </c>
      <c r="I146" s="139"/>
      <c r="J146" s="140">
        <v>14000</v>
      </c>
      <c r="K146" s="141">
        <f t="shared" ref="K146:V146" si="31">SUM(K147:K156)</f>
        <v>0</v>
      </c>
      <c r="L146" s="141">
        <f t="shared" si="31"/>
        <v>0</v>
      </c>
      <c r="M146" s="141">
        <f t="shared" si="31"/>
        <v>0</v>
      </c>
      <c r="N146" s="141">
        <f t="shared" si="31"/>
        <v>14000</v>
      </c>
      <c r="O146" s="141">
        <f t="shared" si="31"/>
        <v>0</v>
      </c>
      <c r="P146" s="141">
        <f t="shared" si="31"/>
        <v>0</v>
      </c>
      <c r="Q146" s="141">
        <f t="shared" si="31"/>
        <v>0</v>
      </c>
      <c r="R146" s="141">
        <f t="shared" si="31"/>
        <v>0</v>
      </c>
      <c r="S146" s="141">
        <f t="shared" si="31"/>
        <v>0</v>
      </c>
      <c r="T146" s="141">
        <f t="shared" si="31"/>
        <v>0</v>
      </c>
      <c r="U146" s="141">
        <f t="shared" si="31"/>
        <v>0</v>
      </c>
      <c r="V146" s="141">
        <f t="shared" si="31"/>
        <v>0</v>
      </c>
      <c r="W146" s="4">
        <f>SUM(K146:V146)</f>
        <v>14000</v>
      </c>
      <c r="X146" s="28">
        <f>J146-W146</f>
        <v>0</v>
      </c>
      <c r="Y146" s="5"/>
      <c r="Z146" s="5"/>
    </row>
    <row r="147" spans="1:26" ht="21.75" customHeight="1" x14ac:dyDescent="0.45">
      <c r="A147" s="147"/>
      <c r="B147" s="88"/>
      <c r="C147" s="86"/>
      <c r="D147" s="148"/>
      <c r="E147" s="89"/>
      <c r="F147" s="89"/>
      <c r="G147" s="90" t="s">
        <v>49</v>
      </c>
      <c r="H147" s="149" t="s">
        <v>24</v>
      </c>
      <c r="I147" s="259"/>
      <c r="J147" s="97">
        <v>12000</v>
      </c>
      <c r="K147" s="150">
        <v>0</v>
      </c>
      <c r="L147" s="150">
        <v>0</v>
      </c>
      <c r="M147" s="150">
        <v>0</v>
      </c>
      <c r="N147" s="150">
        <v>12000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50">
        <v>0</v>
      </c>
      <c r="V147" s="150">
        <v>0</v>
      </c>
      <c r="W147" s="4"/>
      <c r="X147" s="28"/>
      <c r="Y147" s="5"/>
      <c r="Z147" s="5"/>
    </row>
    <row r="148" spans="1:26" ht="21.75" customHeight="1" x14ac:dyDescent="0.45">
      <c r="A148" s="147"/>
      <c r="B148" s="88"/>
      <c r="C148" s="86"/>
      <c r="D148" s="148"/>
      <c r="E148" s="89"/>
      <c r="F148" s="89"/>
      <c r="G148" s="90" t="s">
        <v>50</v>
      </c>
      <c r="H148" s="149" t="s">
        <v>24</v>
      </c>
      <c r="I148" s="259"/>
      <c r="J148" s="97"/>
      <c r="K148" s="150">
        <v>0</v>
      </c>
      <c r="L148" s="150">
        <v>0</v>
      </c>
      <c r="M148" s="150">
        <v>0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50">
        <v>0</v>
      </c>
      <c r="V148" s="150">
        <v>0</v>
      </c>
      <c r="W148" s="4"/>
      <c r="X148" s="28"/>
      <c r="Y148" s="5"/>
      <c r="Z148" s="5"/>
    </row>
    <row r="149" spans="1:26" ht="21.75" customHeight="1" x14ac:dyDescent="0.45">
      <c r="A149" s="147"/>
      <c r="B149" s="88"/>
      <c r="C149" s="86"/>
      <c r="D149" s="148"/>
      <c r="E149" s="89"/>
      <c r="F149" s="89"/>
      <c r="G149" s="90" t="s">
        <v>51</v>
      </c>
      <c r="H149" s="149" t="s">
        <v>24</v>
      </c>
      <c r="I149" s="259"/>
      <c r="J149" s="97"/>
      <c r="K149" s="150">
        <v>0</v>
      </c>
      <c r="L149" s="150">
        <v>0</v>
      </c>
      <c r="M149" s="150">
        <v>0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50">
        <v>0</v>
      </c>
      <c r="V149" s="150">
        <v>0</v>
      </c>
      <c r="W149" s="4"/>
      <c r="X149" s="28"/>
      <c r="Y149" s="5"/>
      <c r="Z149" s="5"/>
    </row>
    <row r="150" spans="1:26" ht="21.75" customHeight="1" x14ac:dyDescent="0.45">
      <c r="A150" s="147"/>
      <c r="B150" s="88"/>
      <c r="C150" s="86"/>
      <c r="D150" s="148"/>
      <c r="E150" s="89"/>
      <c r="F150" s="89"/>
      <c r="G150" s="90" t="s">
        <v>52</v>
      </c>
      <c r="H150" s="149" t="s">
        <v>24</v>
      </c>
      <c r="I150" s="259"/>
      <c r="J150" s="97">
        <v>1000</v>
      </c>
      <c r="K150" s="150">
        <v>0</v>
      </c>
      <c r="L150" s="150">
        <v>0</v>
      </c>
      <c r="M150" s="150">
        <v>0</v>
      </c>
      <c r="N150" s="150">
        <v>1000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50">
        <v>0</v>
      </c>
      <c r="V150" s="150">
        <v>0</v>
      </c>
      <c r="W150" s="4"/>
      <c r="X150" s="28"/>
      <c r="Y150" s="5"/>
      <c r="Z150" s="5"/>
    </row>
    <row r="151" spans="1:26" ht="21.75" customHeight="1" x14ac:dyDescent="0.45">
      <c r="A151" s="147"/>
      <c r="B151" s="88"/>
      <c r="C151" s="86"/>
      <c r="D151" s="148"/>
      <c r="E151" s="89"/>
      <c r="F151" s="89"/>
      <c r="G151" s="90" t="s">
        <v>53</v>
      </c>
      <c r="H151" s="149" t="s">
        <v>24</v>
      </c>
      <c r="I151" s="259"/>
      <c r="J151" s="97"/>
      <c r="K151" s="150">
        <v>0</v>
      </c>
      <c r="L151" s="150">
        <v>0</v>
      </c>
      <c r="M151" s="150">
        <v>0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50">
        <v>0</v>
      </c>
      <c r="V151" s="150">
        <v>0</v>
      </c>
      <c r="W151" s="4"/>
      <c r="X151" s="28"/>
      <c r="Y151" s="5"/>
      <c r="Z151" s="5"/>
    </row>
    <row r="152" spans="1:26" ht="21.75" customHeight="1" x14ac:dyDescent="0.45">
      <c r="A152" s="147"/>
      <c r="B152" s="88"/>
      <c r="C152" s="86"/>
      <c r="D152" s="148"/>
      <c r="E152" s="89"/>
      <c r="F152" s="89"/>
      <c r="G152" s="90" t="s">
        <v>54</v>
      </c>
      <c r="H152" s="149" t="s">
        <v>24</v>
      </c>
      <c r="I152" s="259"/>
      <c r="J152" s="97"/>
      <c r="K152" s="150">
        <v>0</v>
      </c>
      <c r="L152" s="150">
        <v>0</v>
      </c>
      <c r="M152" s="150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50">
        <v>0</v>
      </c>
      <c r="V152" s="150">
        <v>0</v>
      </c>
      <c r="W152" s="4"/>
      <c r="X152" s="28"/>
      <c r="Y152" s="5"/>
      <c r="Z152" s="5"/>
    </row>
    <row r="153" spans="1:26" ht="21.75" customHeight="1" x14ac:dyDescent="0.45">
      <c r="A153" s="147"/>
      <c r="B153" s="88"/>
      <c r="C153" s="86"/>
      <c r="D153" s="148"/>
      <c r="E153" s="89"/>
      <c r="F153" s="89"/>
      <c r="G153" s="89" t="s">
        <v>55</v>
      </c>
      <c r="H153" s="149" t="s">
        <v>24</v>
      </c>
      <c r="I153" s="259"/>
      <c r="J153" s="97"/>
      <c r="K153" s="150">
        <v>0</v>
      </c>
      <c r="L153" s="150">
        <v>0</v>
      </c>
      <c r="M153" s="150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50">
        <v>0</v>
      </c>
      <c r="V153" s="150">
        <v>0</v>
      </c>
      <c r="W153" s="4"/>
      <c r="X153" s="28"/>
      <c r="Y153" s="5"/>
      <c r="Z153" s="5"/>
    </row>
    <row r="154" spans="1:26" ht="21.75" customHeight="1" x14ac:dyDescent="0.45">
      <c r="A154" s="147"/>
      <c r="B154" s="88"/>
      <c r="C154" s="86"/>
      <c r="D154" s="148"/>
      <c r="E154" s="89"/>
      <c r="F154" s="89"/>
      <c r="G154" s="89" t="s">
        <v>56</v>
      </c>
      <c r="H154" s="149" t="s">
        <v>24</v>
      </c>
      <c r="I154" s="259"/>
      <c r="J154" s="97">
        <v>1000</v>
      </c>
      <c r="K154" s="150">
        <v>0</v>
      </c>
      <c r="L154" s="150">
        <v>0</v>
      </c>
      <c r="M154" s="150">
        <v>0</v>
      </c>
      <c r="N154" s="150">
        <v>1000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50">
        <v>0</v>
      </c>
      <c r="V154" s="150">
        <v>0</v>
      </c>
      <c r="W154" s="4"/>
      <c r="X154" s="28"/>
      <c r="Y154" s="5"/>
      <c r="Z154" s="5"/>
    </row>
    <row r="155" spans="1:26" ht="21.75" customHeight="1" x14ac:dyDescent="0.45">
      <c r="A155" s="147"/>
      <c r="B155" s="88"/>
      <c r="C155" s="86"/>
      <c r="D155" s="148"/>
      <c r="E155" s="89"/>
      <c r="F155" s="89"/>
      <c r="G155" s="89" t="s">
        <v>57</v>
      </c>
      <c r="H155" s="149" t="s">
        <v>24</v>
      </c>
      <c r="I155" s="259"/>
      <c r="J155" s="97"/>
      <c r="K155" s="150">
        <v>0</v>
      </c>
      <c r="L155" s="150">
        <v>0</v>
      </c>
      <c r="M155" s="150">
        <v>0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50">
        <v>0</v>
      </c>
      <c r="V155" s="150">
        <v>0</v>
      </c>
      <c r="W155" s="4"/>
      <c r="X155" s="28"/>
      <c r="Y155" s="5"/>
      <c r="Z155" s="5"/>
    </row>
    <row r="156" spans="1:26" ht="21.75" customHeight="1" x14ac:dyDescent="0.45">
      <c r="A156" s="147"/>
      <c r="B156" s="88"/>
      <c r="C156" s="86"/>
      <c r="D156" s="148"/>
      <c r="E156" s="89"/>
      <c r="F156" s="89"/>
      <c r="G156" s="89" t="s">
        <v>58</v>
      </c>
      <c r="H156" s="149" t="s">
        <v>24</v>
      </c>
      <c r="I156" s="259"/>
      <c r="J156" s="97"/>
      <c r="K156" s="150">
        <v>0</v>
      </c>
      <c r="L156" s="150">
        <v>0</v>
      </c>
      <c r="M156" s="150">
        <v>0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50">
        <v>0</v>
      </c>
      <c r="V156" s="150">
        <v>0</v>
      </c>
      <c r="W156" s="4"/>
      <c r="X156" s="28"/>
      <c r="Y156" s="5"/>
      <c r="Z156" s="5"/>
    </row>
    <row r="157" spans="1:26" ht="21.75" customHeight="1" x14ac:dyDescent="0.45">
      <c r="A157" s="198" t="s">
        <v>21</v>
      </c>
      <c r="B157" s="148" t="s">
        <v>59</v>
      </c>
      <c r="C157" s="86"/>
      <c r="D157" s="148"/>
      <c r="E157" s="89"/>
      <c r="F157" s="89"/>
      <c r="G157" s="89"/>
      <c r="H157" s="149"/>
      <c r="I157" s="92"/>
      <c r="J157" s="97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4"/>
      <c r="X157" s="28"/>
      <c r="Y157" s="5"/>
      <c r="Z157" s="5"/>
    </row>
    <row r="158" spans="1:26" ht="21.75" customHeight="1" x14ac:dyDescent="0.45">
      <c r="A158" s="167"/>
      <c r="B158" s="168"/>
      <c r="C158" s="168"/>
      <c r="D158" s="169"/>
      <c r="E158" s="89">
        <v>1</v>
      </c>
      <c r="F158" s="89" t="s">
        <v>60</v>
      </c>
      <c r="G158" s="161"/>
      <c r="H158" s="164"/>
      <c r="I158" s="92"/>
      <c r="J158" s="145"/>
      <c r="K158" s="150"/>
      <c r="L158" s="150"/>
      <c r="M158" s="150"/>
      <c r="N158" s="166"/>
      <c r="O158" s="150"/>
      <c r="P158" s="150"/>
      <c r="Q158" s="150"/>
      <c r="R158" s="150"/>
      <c r="S158" s="150"/>
      <c r="T158" s="150"/>
      <c r="U158" s="150"/>
      <c r="V158" s="150"/>
      <c r="W158" s="4"/>
      <c r="X158" s="28"/>
      <c r="Y158" s="5"/>
      <c r="Z158" s="5"/>
    </row>
    <row r="159" spans="1:26" ht="21.75" customHeight="1" x14ac:dyDescent="0.45">
      <c r="A159" s="167"/>
      <c r="B159" s="168"/>
      <c r="C159" s="168"/>
      <c r="D159" s="169"/>
      <c r="E159" s="174">
        <v>2</v>
      </c>
      <c r="F159" s="176" t="s">
        <v>101</v>
      </c>
      <c r="G159" s="161"/>
      <c r="H159" s="162" t="s">
        <v>100</v>
      </c>
      <c r="I159" s="165">
        <f ca="1">IFERROR(__xludf.DUMMYFUNCTION("IMPORTRANGE(""https://docs.google.com/spreadsheets/d/1C3CXT74ZlgGe6_JY_1olB1XN4rF0dxEuIIF-xsYjHgg/edit?usp=sharing"",""พรบ!AI63"")"),1)</f>
        <v>1</v>
      </c>
      <c r="J159" s="145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4"/>
      <c r="X159" s="28"/>
      <c r="Y159" s="5"/>
      <c r="Z159" s="5"/>
    </row>
    <row r="160" spans="1:26" ht="21.75" customHeight="1" x14ac:dyDescent="0.45">
      <c r="A160" s="167"/>
      <c r="B160" s="168"/>
      <c r="C160" s="168"/>
      <c r="D160" s="169"/>
      <c r="E160" s="89">
        <v>3</v>
      </c>
      <c r="F160" s="171" t="s">
        <v>66</v>
      </c>
      <c r="G160" s="161"/>
      <c r="H160" s="164"/>
      <c r="I160" s="165"/>
      <c r="J160" s="145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66"/>
      <c r="V160" s="150"/>
      <c r="W160" s="4"/>
      <c r="X160" s="28"/>
      <c r="Y160" s="5"/>
      <c r="Z160" s="5"/>
    </row>
    <row r="161" spans="1:26" ht="21.75" customHeight="1" x14ac:dyDescent="0.45">
      <c r="A161" s="167"/>
      <c r="B161" s="168"/>
      <c r="C161" s="168"/>
      <c r="D161" s="169"/>
      <c r="E161" s="160">
        <v>4</v>
      </c>
      <c r="F161" s="176" t="s">
        <v>67</v>
      </c>
      <c r="G161" s="161"/>
      <c r="H161" s="164"/>
      <c r="I161" s="165"/>
      <c r="J161" s="145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66"/>
      <c r="V161" s="150"/>
      <c r="W161" s="4"/>
      <c r="X161" s="28"/>
      <c r="Y161" s="5"/>
      <c r="Z161" s="5"/>
    </row>
    <row r="162" spans="1:26" ht="21.75" customHeight="1" x14ac:dyDescent="0.45">
      <c r="A162" s="247"/>
      <c r="B162" s="248"/>
      <c r="C162" s="249" t="s">
        <v>102</v>
      </c>
      <c r="D162" s="249"/>
      <c r="E162" s="249"/>
      <c r="F162" s="249"/>
      <c r="G162" s="250"/>
      <c r="H162" s="257" t="s">
        <v>100</v>
      </c>
      <c r="I162" s="258">
        <f ca="1">I178</f>
        <v>0</v>
      </c>
      <c r="J162" s="253">
        <f t="shared" ref="J162:V162" si="32">+J163</f>
        <v>0</v>
      </c>
      <c r="K162" s="254">
        <f t="shared" si="32"/>
        <v>0</v>
      </c>
      <c r="L162" s="254">
        <f t="shared" si="32"/>
        <v>0</v>
      </c>
      <c r="M162" s="254">
        <f t="shared" si="32"/>
        <v>0</v>
      </c>
      <c r="N162" s="254">
        <f t="shared" si="32"/>
        <v>0</v>
      </c>
      <c r="O162" s="254">
        <f t="shared" si="32"/>
        <v>0</v>
      </c>
      <c r="P162" s="254">
        <f t="shared" si="32"/>
        <v>0</v>
      </c>
      <c r="Q162" s="254">
        <f t="shared" si="32"/>
        <v>0</v>
      </c>
      <c r="R162" s="254">
        <f t="shared" si="32"/>
        <v>0</v>
      </c>
      <c r="S162" s="254">
        <f t="shared" si="32"/>
        <v>0</v>
      </c>
      <c r="T162" s="254">
        <f t="shared" si="32"/>
        <v>0</v>
      </c>
      <c r="U162" s="254">
        <f t="shared" si="32"/>
        <v>0</v>
      </c>
      <c r="V162" s="255">
        <f t="shared" si="32"/>
        <v>0</v>
      </c>
      <c r="W162" s="4">
        <f>SUM(K162:V162)</f>
        <v>0</v>
      </c>
      <c r="X162" s="28">
        <f>J162-W162</f>
        <v>0</v>
      </c>
      <c r="Y162" s="5"/>
      <c r="Z162" s="5"/>
    </row>
    <row r="163" spans="1:26" ht="21.75" customHeight="1" x14ac:dyDescent="0.45">
      <c r="A163" s="78" t="s">
        <v>21</v>
      </c>
      <c r="B163" s="192" t="s">
        <v>22</v>
      </c>
      <c r="C163" s="81"/>
      <c r="D163" s="81"/>
      <c r="E163" s="193" t="s">
        <v>72</v>
      </c>
      <c r="F163" s="136"/>
      <c r="G163" s="194"/>
      <c r="H163" s="138" t="s">
        <v>24</v>
      </c>
      <c r="I163" s="139"/>
      <c r="J163" s="84">
        <f t="shared" ref="J163:V163" si="33">SUM(J164)</f>
        <v>0</v>
      </c>
      <c r="K163" s="141">
        <f t="shared" si="33"/>
        <v>0</v>
      </c>
      <c r="L163" s="141">
        <f t="shared" si="33"/>
        <v>0</v>
      </c>
      <c r="M163" s="141">
        <f t="shared" si="33"/>
        <v>0</v>
      </c>
      <c r="N163" s="141">
        <f t="shared" si="33"/>
        <v>0</v>
      </c>
      <c r="O163" s="141">
        <f t="shared" si="33"/>
        <v>0</v>
      </c>
      <c r="P163" s="141">
        <f t="shared" si="33"/>
        <v>0</v>
      </c>
      <c r="Q163" s="141">
        <f t="shared" si="33"/>
        <v>0</v>
      </c>
      <c r="R163" s="141">
        <f t="shared" si="33"/>
        <v>0</v>
      </c>
      <c r="S163" s="141">
        <f t="shared" si="33"/>
        <v>0</v>
      </c>
      <c r="T163" s="141">
        <f t="shared" si="33"/>
        <v>0</v>
      </c>
      <c r="U163" s="141">
        <f t="shared" si="33"/>
        <v>0</v>
      </c>
      <c r="V163" s="141">
        <f t="shared" si="33"/>
        <v>0</v>
      </c>
      <c r="W163" s="4">
        <f>SUM(K163:V163)</f>
        <v>0</v>
      </c>
      <c r="X163" s="28">
        <f>J163-W163</f>
        <v>0</v>
      </c>
      <c r="Y163" s="5"/>
      <c r="Z163" s="5"/>
    </row>
    <row r="164" spans="1:26" ht="21.75" customHeight="1" x14ac:dyDescent="0.45">
      <c r="A164" s="142"/>
      <c r="B164" s="51"/>
      <c r="C164" s="51"/>
      <c r="D164" s="143"/>
      <c r="E164" s="144" t="s">
        <v>48</v>
      </c>
      <c r="F164" s="136"/>
      <c r="G164" s="194"/>
      <c r="H164" s="138" t="s">
        <v>24</v>
      </c>
      <c r="I164" s="139"/>
      <c r="J164" s="140">
        <v>0</v>
      </c>
      <c r="K164" s="141">
        <f t="shared" ref="K164:V164" si="34">SUM(K165:K174)</f>
        <v>0</v>
      </c>
      <c r="L164" s="141">
        <f t="shared" si="34"/>
        <v>0</v>
      </c>
      <c r="M164" s="141">
        <f t="shared" si="34"/>
        <v>0</v>
      </c>
      <c r="N164" s="141">
        <f t="shared" si="34"/>
        <v>0</v>
      </c>
      <c r="O164" s="141">
        <f t="shared" si="34"/>
        <v>0</v>
      </c>
      <c r="P164" s="141">
        <f t="shared" si="34"/>
        <v>0</v>
      </c>
      <c r="Q164" s="141">
        <f t="shared" si="34"/>
        <v>0</v>
      </c>
      <c r="R164" s="141">
        <f t="shared" si="34"/>
        <v>0</v>
      </c>
      <c r="S164" s="141">
        <f t="shared" si="34"/>
        <v>0</v>
      </c>
      <c r="T164" s="141">
        <f t="shared" si="34"/>
        <v>0</v>
      </c>
      <c r="U164" s="141">
        <f t="shared" si="34"/>
        <v>0</v>
      </c>
      <c r="V164" s="141">
        <f t="shared" si="34"/>
        <v>0</v>
      </c>
      <c r="W164" s="4">
        <f>SUM(K164:V164)</f>
        <v>0</v>
      </c>
      <c r="X164" s="28">
        <f>J164-W164</f>
        <v>0</v>
      </c>
      <c r="Y164" s="5"/>
      <c r="Z164" s="5"/>
    </row>
    <row r="165" spans="1:26" ht="21.75" customHeight="1" x14ac:dyDescent="0.45">
      <c r="A165" s="147"/>
      <c r="B165" s="88"/>
      <c r="C165" s="86"/>
      <c r="D165" s="148"/>
      <c r="E165" s="89"/>
      <c r="F165" s="89"/>
      <c r="G165" s="90" t="s">
        <v>49</v>
      </c>
      <c r="H165" s="149" t="s">
        <v>24</v>
      </c>
      <c r="I165" s="92"/>
      <c r="J165" s="97"/>
      <c r="K165" s="150">
        <v>0</v>
      </c>
      <c r="L165" s="150">
        <v>0</v>
      </c>
      <c r="M165" s="150">
        <v>0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50">
        <v>0</v>
      </c>
      <c r="V165" s="150">
        <v>0</v>
      </c>
      <c r="W165" s="4"/>
      <c r="X165" s="28"/>
      <c r="Y165" s="5"/>
      <c r="Z165" s="5"/>
    </row>
    <row r="166" spans="1:26" ht="21.75" customHeight="1" x14ac:dyDescent="0.45">
      <c r="A166" s="147"/>
      <c r="B166" s="88"/>
      <c r="C166" s="86"/>
      <c r="D166" s="148"/>
      <c r="E166" s="89"/>
      <c r="F166" s="89"/>
      <c r="G166" s="90" t="s">
        <v>50</v>
      </c>
      <c r="H166" s="149" t="s">
        <v>24</v>
      </c>
      <c r="I166" s="92"/>
      <c r="J166" s="97"/>
      <c r="K166" s="150">
        <v>0</v>
      </c>
      <c r="L166" s="150">
        <v>0</v>
      </c>
      <c r="M166" s="150">
        <v>0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50">
        <v>0</v>
      </c>
      <c r="V166" s="150">
        <v>0</v>
      </c>
      <c r="W166" s="4"/>
      <c r="X166" s="28"/>
      <c r="Y166" s="5"/>
      <c r="Z166" s="5"/>
    </row>
    <row r="167" spans="1:26" ht="21.75" customHeight="1" x14ac:dyDescent="0.45">
      <c r="A167" s="147"/>
      <c r="B167" s="88"/>
      <c r="C167" s="86"/>
      <c r="D167" s="148"/>
      <c r="E167" s="89"/>
      <c r="F167" s="89"/>
      <c r="G167" s="90" t="s">
        <v>51</v>
      </c>
      <c r="H167" s="149" t="s">
        <v>24</v>
      </c>
      <c r="I167" s="92"/>
      <c r="J167" s="97"/>
      <c r="K167" s="150">
        <v>0</v>
      </c>
      <c r="L167" s="150">
        <v>0</v>
      </c>
      <c r="M167" s="150">
        <v>0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50">
        <v>0</v>
      </c>
      <c r="V167" s="150">
        <v>0</v>
      </c>
      <c r="W167" s="4"/>
      <c r="X167" s="28"/>
      <c r="Y167" s="5"/>
      <c r="Z167" s="5"/>
    </row>
    <row r="168" spans="1:26" ht="21.75" customHeight="1" x14ac:dyDescent="0.45">
      <c r="A168" s="147"/>
      <c r="B168" s="88"/>
      <c r="C168" s="86"/>
      <c r="D168" s="148"/>
      <c r="E168" s="89"/>
      <c r="F168" s="89"/>
      <c r="G168" s="90" t="s">
        <v>52</v>
      </c>
      <c r="H168" s="149" t="s">
        <v>24</v>
      </c>
      <c r="I168" s="92"/>
      <c r="J168" s="97"/>
      <c r="K168" s="150">
        <v>0</v>
      </c>
      <c r="L168" s="150">
        <v>0</v>
      </c>
      <c r="M168" s="150">
        <v>0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50">
        <v>0</v>
      </c>
      <c r="V168" s="150">
        <v>0</v>
      </c>
      <c r="W168" s="4"/>
      <c r="X168" s="28"/>
      <c r="Y168" s="5"/>
      <c r="Z168" s="5"/>
    </row>
    <row r="169" spans="1:26" ht="21.75" customHeight="1" x14ac:dyDescent="0.45">
      <c r="A169" s="147"/>
      <c r="B169" s="88"/>
      <c r="C169" s="86"/>
      <c r="D169" s="148"/>
      <c r="E169" s="89"/>
      <c r="F169" s="89"/>
      <c r="G169" s="90" t="s">
        <v>53</v>
      </c>
      <c r="H169" s="149" t="s">
        <v>24</v>
      </c>
      <c r="I169" s="92"/>
      <c r="J169" s="97"/>
      <c r="K169" s="150">
        <v>0</v>
      </c>
      <c r="L169" s="150">
        <v>0</v>
      </c>
      <c r="M169" s="150">
        <v>0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50">
        <v>0</v>
      </c>
      <c r="V169" s="150">
        <v>0</v>
      </c>
      <c r="W169" s="4"/>
      <c r="X169" s="28"/>
      <c r="Y169" s="5"/>
      <c r="Z169" s="5"/>
    </row>
    <row r="170" spans="1:26" ht="21.75" customHeight="1" x14ac:dyDescent="0.45">
      <c r="A170" s="147"/>
      <c r="B170" s="88"/>
      <c r="C170" s="86"/>
      <c r="D170" s="148"/>
      <c r="E170" s="89"/>
      <c r="F170" s="89"/>
      <c r="G170" s="90" t="s">
        <v>54</v>
      </c>
      <c r="H170" s="149" t="s">
        <v>24</v>
      </c>
      <c r="I170" s="92"/>
      <c r="J170" s="97"/>
      <c r="K170" s="150">
        <v>0</v>
      </c>
      <c r="L170" s="150">
        <v>0</v>
      </c>
      <c r="M170" s="150">
        <v>0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50">
        <v>0</v>
      </c>
      <c r="V170" s="150">
        <v>0</v>
      </c>
      <c r="W170" s="4"/>
      <c r="X170" s="28"/>
      <c r="Y170" s="5"/>
      <c r="Z170" s="5"/>
    </row>
    <row r="171" spans="1:26" ht="21.75" customHeight="1" x14ac:dyDescent="0.45">
      <c r="A171" s="147"/>
      <c r="B171" s="88"/>
      <c r="C171" s="86"/>
      <c r="D171" s="148"/>
      <c r="E171" s="89"/>
      <c r="F171" s="89"/>
      <c r="G171" s="89" t="s">
        <v>55</v>
      </c>
      <c r="H171" s="149" t="s">
        <v>24</v>
      </c>
      <c r="I171" s="92"/>
      <c r="J171" s="97"/>
      <c r="K171" s="150">
        <v>0</v>
      </c>
      <c r="L171" s="150">
        <v>0</v>
      </c>
      <c r="M171" s="150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50">
        <v>0</v>
      </c>
      <c r="V171" s="150">
        <v>0</v>
      </c>
      <c r="W171" s="4"/>
      <c r="X171" s="28"/>
      <c r="Y171" s="5"/>
      <c r="Z171" s="5"/>
    </row>
    <row r="172" spans="1:26" ht="21.75" customHeight="1" x14ac:dyDescent="0.45">
      <c r="A172" s="147"/>
      <c r="B172" s="88"/>
      <c r="C172" s="86"/>
      <c r="D172" s="148"/>
      <c r="E172" s="89"/>
      <c r="F172" s="89"/>
      <c r="G172" s="89" t="s">
        <v>56</v>
      </c>
      <c r="H172" s="149" t="s">
        <v>24</v>
      </c>
      <c r="I172" s="92"/>
      <c r="J172" s="97"/>
      <c r="K172" s="150">
        <v>0</v>
      </c>
      <c r="L172" s="150">
        <v>0</v>
      </c>
      <c r="M172" s="150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50">
        <v>0</v>
      </c>
      <c r="V172" s="150">
        <v>0</v>
      </c>
      <c r="W172" s="4"/>
      <c r="X172" s="28"/>
      <c r="Y172" s="5"/>
      <c r="Z172" s="5"/>
    </row>
    <row r="173" spans="1:26" ht="21.75" customHeight="1" x14ac:dyDescent="0.45">
      <c r="A173" s="147"/>
      <c r="B173" s="88"/>
      <c r="C173" s="86"/>
      <c r="D173" s="148"/>
      <c r="E173" s="89"/>
      <c r="F173" s="89"/>
      <c r="G173" s="89" t="s">
        <v>57</v>
      </c>
      <c r="H173" s="149" t="s">
        <v>24</v>
      </c>
      <c r="I173" s="92"/>
      <c r="J173" s="97"/>
      <c r="K173" s="150">
        <v>0</v>
      </c>
      <c r="L173" s="150">
        <v>0</v>
      </c>
      <c r="M173" s="150">
        <v>0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50">
        <v>0</v>
      </c>
      <c r="V173" s="150">
        <v>0</v>
      </c>
      <c r="W173" s="4"/>
      <c r="X173" s="28"/>
      <c r="Y173" s="5"/>
      <c r="Z173" s="5"/>
    </row>
    <row r="174" spans="1:26" ht="21.75" customHeight="1" x14ac:dyDescent="0.45">
      <c r="A174" s="147"/>
      <c r="B174" s="88"/>
      <c r="C174" s="86"/>
      <c r="D174" s="148"/>
      <c r="E174" s="89"/>
      <c r="F174" s="89"/>
      <c r="G174" s="89" t="s">
        <v>58</v>
      </c>
      <c r="H174" s="149" t="s">
        <v>24</v>
      </c>
      <c r="I174" s="92"/>
      <c r="J174" s="97"/>
      <c r="K174" s="150">
        <v>0</v>
      </c>
      <c r="L174" s="150">
        <v>0</v>
      </c>
      <c r="M174" s="150">
        <v>0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50">
        <v>0</v>
      </c>
      <c r="V174" s="150">
        <v>0</v>
      </c>
      <c r="W174" s="4"/>
      <c r="X174" s="28"/>
      <c r="Y174" s="5"/>
      <c r="Z174" s="5"/>
    </row>
    <row r="175" spans="1:26" ht="21.75" customHeight="1" x14ac:dyDescent="0.45">
      <c r="A175" s="198" t="s">
        <v>21</v>
      </c>
      <c r="B175" s="148" t="s">
        <v>59</v>
      </c>
      <c r="C175" s="86"/>
      <c r="D175" s="148"/>
      <c r="E175" s="89"/>
      <c r="F175" s="89"/>
      <c r="G175" s="89"/>
      <c r="H175" s="149"/>
      <c r="I175" s="92"/>
      <c r="J175" s="97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4"/>
      <c r="X175" s="28"/>
      <c r="Y175" s="5"/>
      <c r="Z175" s="5"/>
    </row>
    <row r="176" spans="1:26" ht="21.75" customHeight="1" x14ac:dyDescent="0.45">
      <c r="A176" s="167"/>
      <c r="B176" s="168"/>
      <c r="C176" s="168"/>
      <c r="D176" s="169"/>
      <c r="E176" s="160">
        <v>1</v>
      </c>
      <c r="F176" s="160" t="s">
        <v>60</v>
      </c>
      <c r="G176" s="161"/>
      <c r="H176" s="149"/>
      <c r="I176" s="92"/>
      <c r="J176" s="97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4"/>
      <c r="X176" s="28"/>
      <c r="Y176" s="5"/>
      <c r="Z176" s="5"/>
    </row>
    <row r="177" spans="1:26" ht="21.75" customHeight="1" x14ac:dyDescent="0.45">
      <c r="A177" s="167"/>
      <c r="B177" s="168"/>
      <c r="C177" s="168"/>
      <c r="D177" s="169"/>
      <c r="E177" s="174">
        <v>2</v>
      </c>
      <c r="F177" s="176" t="s">
        <v>103</v>
      </c>
      <c r="G177" s="161"/>
      <c r="H177" s="162" t="s">
        <v>100</v>
      </c>
      <c r="I177" s="165">
        <f ca="1">IFERROR(__xludf.DUMMYFUNCTION("IMPORTRANGE(""https://docs.google.com/spreadsheets/d/1C3CXT74ZlgGe6_JY_1olB1XN4rF0dxEuIIF-xsYjHgg/edit?usp=sharing"",""พรบ!AK63"")"),0)</f>
        <v>0</v>
      </c>
      <c r="J177" s="97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4"/>
      <c r="X177" s="28"/>
      <c r="Y177" s="5"/>
      <c r="Z177" s="5"/>
    </row>
    <row r="178" spans="1:26" ht="21.75" customHeight="1" x14ac:dyDescent="0.45">
      <c r="A178" s="167"/>
      <c r="B178" s="168"/>
      <c r="C178" s="168"/>
      <c r="D178" s="169"/>
      <c r="E178" s="174">
        <v>3</v>
      </c>
      <c r="F178" s="176" t="s">
        <v>104</v>
      </c>
      <c r="G178" s="161"/>
      <c r="H178" s="162" t="s">
        <v>100</v>
      </c>
      <c r="I178" s="165">
        <f ca="1">IFERROR(__xludf.DUMMYFUNCTION("IMPORTRANGE(""https://docs.google.com/spreadsheets/d/1C3CXT74ZlgGe6_JY_1olB1XN4rF0dxEuIIF-xsYjHgg/edit?usp=sharing"",""พรบ!AL63"")"),0)</f>
        <v>0</v>
      </c>
      <c r="J178" s="97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4"/>
      <c r="X178" s="28"/>
      <c r="Y178" s="5"/>
      <c r="Z178" s="5"/>
    </row>
    <row r="179" spans="1:26" ht="21.75" customHeight="1" x14ac:dyDescent="0.45">
      <c r="A179" s="167"/>
      <c r="B179" s="168"/>
      <c r="C179" s="168"/>
      <c r="D179" s="169"/>
      <c r="E179" s="5">
        <v>4</v>
      </c>
      <c r="F179" s="176" t="s">
        <v>105</v>
      </c>
      <c r="G179" s="161"/>
      <c r="H179" s="164"/>
      <c r="I179" s="165"/>
      <c r="J179" s="97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4"/>
      <c r="X179" s="28"/>
      <c r="Y179" s="5"/>
      <c r="Z179" s="5"/>
    </row>
    <row r="180" spans="1:26" ht="21.75" customHeight="1" x14ac:dyDescent="0.45">
      <c r="A180" s="167"/>
      <c r="B180" s="168"/>
      <c r="C180" s="168"/>
      <c r="D180" s="174"/>
      <c r="E180" s="160">
        <v>5</v>
      </c>
      <c r="F180" s="160" t="s">
        <v>67</v>
      </c>
      <c r="G180" s="161"/>
      <c r="H180" s="164"/>
      <c r="I180" s="165"/>
      <c r="J180" s="97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4"/>
      <c r="X180" s="28"/>
      <c r="Y180" s="5"/>
      <c r="Z180" s="5"/>
    </row>
    <row r="181" spans="1:26" ht="21.75" customHeight="1" x14ac:dyDescent="0.45">
      <c r="A181" s="247"/>
      <c r="B181" s="248"/>
      <c r="C181" s="249" t="s">
        <v>106</v>
      </c>
      <c r="D181" s="249"/>
      <c r="E181" s="249"/>
      <c r="F181" s="249"/>
      <c r="G181" s="250"/>
      <c r="H181" s="260" t="s">
        <v>107</v>
      </c>
      <c r="I181" s="258">
        <f ca="1">I198</f>
        <v>12800</v>
      </c>
      <c r="J181" s="253">
        <f t="shared" ref="J181:V181" si="35">+J182</f>
        <v>23100</v>
      </c>
      <c r="K181" s="254">
        <f t="shared" si="35"/>
        <v>0</v>
      </c>
      <c r="L181" s="254">
        <f t="shared" si="35"/>
        <v>0</v>
      </c>
      <c r="M181" s="254">
        <f t="shared" si="35"/>
        <v>16600</v>
      </c>
      <c r="N181" s="254">
        <f t="shared" si="35"/>
        <v>0</v>
      </c>
      <c r="O181" s="254">
        <f t="shared" si="35"/>
        <v>0</v>
      </c>
      <c r="P181" s="254">
        <f t="shared" si="35"/>
        <v>0</v>
      </c>
      <c r="Q181" s="254">
        <f t="shared" si="35"/>
        <v>0</v>
      </c>
      <c r="R181" s="254">
        <f t="shared" si="35"/>
        <v>0</v>
      </c>
      <c r="S181" s="254">
        <f t="shared" si="35"/>
        <v>5300</v>
      </c>
      <c r="T181" s="254">
        <f t="shared" si="35"/>
        <v>1200</v>
      </c>
      <c r="U181" s="254">
        <f t="shared" si="35"/>
        <v>0</v>
      </c>
      <c r="V181" s="255">
        <f t="shared" si="35"/>
        <v>0</v>
      </c>
      <c r="W181" s="4">
        <f>SUM(K181:V181)</f>
        <v>23100</v>
      </c>
      <c r="X181" s="28">
        <f>J181-W181</f>
        <v>0</v>
      </c>
      <c r="Y181" s="5"/>
      <c r="Z181" s="5"/>
    </row>
    <row r="182" spans="1:26" ht="21.75" customHeight="1" x14ac:dyDescent="0.45">
      <c r="A182" s="78" t="s">
        <v>21</v>
      </c>
      <c r="B182" s="192" t="s">
        <v>22</v>
      </c>
      <c r="C182" s="81"/>
      <c r="D182" s="81"/>
      <c r="E182" s="193" t="s">
        <v>72</v>
      </c>
      <c r="F182" s="136"/>
      <c r="G182" s="194"/>
      <c r="H182" s="138" t="s">
        <v>24</v>
      </c>
      <c r="I182" s="139"/>
      <c r="J182" s="84">
        <f t="shared" ref="J182:V182" si="36">SUM(J183)</f>
        <v>23100</v>
      </c>
      <c r="K182" s="141">
        <f t="shared" si="36"/>
        <v>0</v>
      </c>
      <c r="L182" s="141">
        <f t="shared" si="36"/>
        <v>0</v>
      </c>
      <c r="M182" s="141">
        <f t="shared" si="36"/>
        <v>16600</v>
      </c>
      <c r="N182" s="141">
        <f t="shared" si="36"/>
        <v>0</v>
      </c>
      <c r="O182" s="141">
        <f t="shared" si="36"/>
        <v>0</v>
      </c>
      <c r="P182" s="141">
        <f t="shared" si="36"/>
        <v>0</v>
      </c>
      <c r="Q182" s="141">
        <f t="shared" si="36"/>
        <v>0</v>
      </c>
      <c r="R182" s="141">
        <f t="shared" si="36"/>
        <v>0</v>
      </c>
      <c r="S182" s="141">
        <f t="shared" si="36"/>
        <v>5300</v>
      </c>
      <c r="T182" s="141">
        <f t="shared" si="36"/>
        <v>1200</v>
      </c>
      <c r="U182" s="141">
        <f t="shared" si="36"/>
        <v>0</v>
      </c>
      <c r="V182" s="141">
        <f t="shared" si="36"/>
        <v>0</v>
      </c>
      <c r="W182" s="4">
        <f>SUM(K182:V182)</f>
        <v>23100</v>
      </c>
      <c r="X182" s="28">
        <f>J182-W182</f>
        <v>0</v>
      </c>
      <c r="Y182" s="5"/>
      <c r="Z182" s="5"/>
    </row>
    <row r="183" spans="1:26" ht="21.75" customHeight="1" x14ac:dyDescent="0.45">
      <c r="A183" s="142"/>
      <c r="B183" s="51"/>
      <c r="C183" s="51"/>
      <c r="D183" s="143"/>
      <c r="E183" s="144" t="s">
        <v>48</v>
      </c>
      <c r="F183" s="136"/>
      <c r="G183" s="194"/>
      <c r="H183" s="138" t="s">
        <v>24</v>
      </c>
      <c r="I183" s="139"/>
      <c r="J183" s="140">
        <v>23100</v>
      </c>
      <c r="K183" s="141">
        <f t="shared" ref="K183:V183" si="37">SUM(K184:K193)</f>
        <v>0</v>
      </c>
      <c r="L183" s="141">
        <f t="shared" si="37"/>
        <v>0</v>
      </c>
      <c r="M183" s="141">
        <f t="shared" si="37"/>
        <v>16600</v>
      </c>
      <c r="N183" s="141">
        <f t="shared" si="37"/>
        <v>0</v>
      </c>
      <c r="O183" s="141">
        <f t="shared" si="37"/>
        <v>0</v>
      </c>
      <c r="P183" s="141">
        <f t="shared" si="37"/>
        <v>0</v>
      </c>
      <c r="Q183" s="141">
        <f t="shared" si="37"/>
        <v>0</v>
      </c>
      <c r="R183" s="141">
        <f t="shared" si="37"/>
        <v>0</v>
      </c>
      <c r="S183" s="141">
        <f t="shared" si="37"/>
        <v>5300</v>
      </c>
      <c r="T183" s="141">
        <f t="shared" si="37"/>
        <v>1200</v>
      </c>
      <c r="U183" s="141">
        <f t="shared" si="37"/>
        <v>0</v>
      </c>
      <c r="V183" s="141">
        <f t="shared" si="37"/>
        <v>0</v>
      </c>
      <c r="W183" s="4">
        <f>SUM(K183:V183)</f>
        <v>23100</v>
      </c>
      <c r="X183" s="28">
        <f>J183-W183</f>
        <v>0</v>
      </c>
      <c r="Y183" s="5"/>
      <c r="Z183" s="5"/>
    </row>
    <row r="184" spans="1:26" ht="21.75" customHeight="1" x14ac:dyDescent="0.45">
      <c r="A184" s="147"/>
      <c r="B184" s="88"/>
      <c r="C184" s="86"/>
      <c r="D184" s="148"/>
      <c r="E184" s="89"/>
      <c r="F184" s="89"/>
      <c r="G184" s="90" t="s">
        <v>108</v>
      </c>
      <c r="H184" s="149" t="s">
        <v>24</v>
      </c>
      <c r="I184" s="259"/>
      <c r="J184" s="97"/>
      <c r="K184" s="150">
        <v>0</v>
      </c>
      <c r="L184" s="150">
        <v>0</v>
      </c>
      <c r="M184" s="150">
        <v>15000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50">
        <v>0</v>
      </c>
      <c r="V184" s="150">
        <v>0</v>
      </c>
      <c r="W184" s="4"/>
      <c r="X184" s="28"/>
      <c r="Y184" s="5"/>
      <c r="Z184" s="5"/>
    </row>
    <row r="185" spans="1:26" ht="21.75" customHeight="1" x14ac:dyDescent="0.45">
      <c r="A185" s="147"/>
      <c r="B185" s="88"/>
      <c r="C185" s="86"/>
      <c r="D185" s="148"/>
      <c r="E185" s="89"/>
      <c r="F185" s="89"/>
      <c r="G185" s="90" t="s">
        <v>50</v>
      </c>
      <c r="H185" s="149" t="s">
        <v>24</v>
      </c>
      <c r="I185" s="259"/>
      <c r="J185" s="97"/>
      <c r="K185" s="150">
        <v>0</v>
      </c>
      <c r="L185" s="150">
        <v>0</v>
      </c>
      <c r="M185" s="150">
        <v>0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50">
        <v>0</v>
      </c>
      <c r="V185" s="150">
        <v>0</v>
      </c>
      <c r="W185" s="4"/>
      <c r="X185" s="28"/>
      <c r="Y185" s="5"/>
      <c r="Z185" s="5"/>
    </row>
    <row r="186" spans="1:26" ht="21.75" customHeight="1" x14ac:dyDescent="0.45">
      <c r="A186" s="147"/>
      <c r="B186" s="88"/>
      <c r="C186" s="86"/>
      <c r="D186" s="148"/>
      <c r="E186" s="89"/>
      <c r="F186" s="89"/>
      <c r="G186" s="90" t="s">
        <v>51</v>
      </c>
      <c r="H186" s="149" t="s">
        <v>24</v>
      </c>
      <c r="I186" s="259"/>
      <c r="J186" s="97"/>
      <c r="K186" s="150">
        <v>0</v>
      </c>
      <c r="L186" s="150">
        <v>0</v>
      </c>
      <c r="M186" s="150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50">
        <v>0</v>
      </c>
      <c r="V186" s="150">
        <v>0</v>
      </c>
      <c r="W186" s="4"/>
      <c r="X186" s="28"/>
      <c r="Y186" s="5"/>
      <c r="Z186" s="5"/>
    </row>
    <row r="187" spans="1:26" ht="21.75" customHeight="1" x14ac:dyDescent="0.45">
      <c r="A187" s="147"/>
      <c r="B187" s="88"/>
      <c r="C187" s="86"/>
      <c r="D187" s="148"/>
      <c r="E187" s="89"/>
      <c r="F187" s="89"/>
      <c r="G187" s="90" t="s">
        <v>52</v>
      </c>
      <c r="H187" s="149" t="s">
        <v>24</v>
      </c>
      <c r="I187" s="259"/>
      <c r="J187" s="97"/>
      <c r="K187" s="150">
        <v>0</v>
      </c>
      <c r="L187" s="150">
        <v>0</v>
      </c>
      <c r="M187" s="150">
        <v>600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600</v>
      </c>
      <c r="T187" s="150">
        <v>600</v>
      </c>
      <c r="U187" s="150">
        <v>0</v>
      </c>
      <c r="V187" s="150">
        <v>0</v>
      </c>
      <c r="W187" s="4"/>
      <c r="X187" s="28"/>
      <c r="Y187" s="5"/>
      <c r="Z187" s="5"/>
    </row>
    <row r="188" spans="1:26" ht="21.75" customHeight="1" x14ac:dyDescent="0.45">
      <c r="A188" s="147"/>
      <c r="B188" s="88"/>
      <c r="C188" s="86"/>
      <c r="D188" s="148"/>
      <c r="E188" s="89"/>
      <c r="F188" s="89"/>
      <c r="G188" s="90" t="s">
        <v>53</v>
      </c>
      <c r="H188" s="149" t="s">
        <v>24</v>
      </c>
      <c r="I188" s="259"/>
      <c r="J188" s="97"/>
      <c r="K188" s="150">
        <v>0</v>
      </c>
      <c r="L188" s="150">
        <v>0</v>
      </c>
      <c r="M188" s="150">
        <v>0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600</v>
      </c>
      <c r="T188" s="150">
        <v>600</v>
      </c>
      <c r="U188" s="150">
        <v>0</v>
      </c>
      <c r="V188" s="150">
        <v>0</v>
      </c>
      <c r="W188" s="4"/>
      <c r="X188" s="28"/>
      <c r="Y188" s="5"/>
      <c r="Z188" s="5"/>
    </row>
    <row r="189" spans="1:26" ht="21.75" customHeight="1" x14ac:dyDescent="0.45">
      <c r="A189" s="147"/>
      <c r="B189" s="88"/>
      <c r="C189" s="86"/>
      <c r="D189" s="148"/>
      <c r="E189" s="89"/>
      <c r="F189" s="89"/>
      <c r="G189" s="90" t="s">
        <v>54</v>
      </c>
      <c r="H189" s="149" t="s">
        <v>24</v>
      </c>
      <c r="I189" s="259"/>
      <c r="J189" s="97"/>
      <c r="K189" s="150">
        <v>0</v>
      </c>
      <c r="L189" s="150">
        <v>0</v>
      </c>
      <c r="M189" s="150">
        <v>0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50">
        <v>0</v>
      </c>
      <c r="V189" s="150">
        <v>0</v>
      </c>
      <c r="W189" s="4"/>
      <c r="X189" s="28"/>
      <c r="Y189" s="5"/>
      <c r="Z189" s="5"/>
    </row>
    <row r="190" spans="1:26" ht="21.75" customHeight="1" x14ac:dyDescent="0.45">
      <c r="A190" s="147"/>
      <c r="B190" s="88"/>
      <c r="C190" s="86"/>
      <c r="D190" s="148"/>
      <c r="E190" s="89"/>
      <c r="F190" s="89"/>
      <c r="G190" s="89" t="s">
        <v>55</v>
      </c>
      <c r="H190" s="149" t="s">
        <v>24</v>
      </c>
      <c r="I190" s="259"/>
      <c r="J190" s="97"/>
      <c r="K190" s="150">
        <v>0</v>
      </c>
      <c r="L190" s="150">
        <v>0</v>
      </c>
      <c r="M190" s="150">
        <v>1000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50">
        <v>0</v>
      </c>
      <c r="V190" s="150">
        <v>0</v>
      </c>
      <c r="W190" s="4"/>
      <c r="X190" s="28"/>
      <c r="Y190" s="5"/>
      <c r="Z190" s="5"/>
    </row>
    <row r="191" spans="1:26" ht="21.75" customHeight="1" x14ac:dyDescent="0.45">
      <c r="A191" s="147"/>
      <c r="B191" s="88"/>
      <c r="C191" s="86"/>
      <c r="D191" s="148"/>
      <c r="E191" s="89"/>
      <c r="F191" s="89"/>
      <c r="G191" s="89" t="s">
        <v>56</v>
      </c>
      <c r="H191" s="149" t="s">
        <v>24</v>
      </c>
      <c r="I191" s="259"/>
      <c r="J191" s="97"/>
      <c r="K191" s="150">
        <v>0</v>
      </c>
      <c r="L191" s="150">
        <v>0</v>
      </c>
      <c r="M191" s="150">
        <v>0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50">
        <v>0</v>
      </c>
      <c r="V191" s="150">
        <v>0</v>
      </c>
      <c r="W191" s="4"/>
      <c r="X191" s="28"/>
      <c r="Y191" s="5"/>
      <c r="Z191" s="5"/>
    </row>
    <row r="192" spans="1:26" ht="21.75" customHeight="1" x14ac:dyDescent="0.45">
      <c r="A192" s="147"/>
      <c r="B192" s="88"/>
      <c r="C192" s="86"/>
      <c r="D192" s="148"/>
      <c r="E192" s="89"/>
      <c r="F192" s="89"/>
      <c r="G192" s="89" t="s">
        <v>57</v>
      </c>
      <c r="H192" s="149" t="s">
        <v>24</v>
      </c>
      <c r="I192" s="259"/>
      <c r="J192" s="97"/>
      <c r="K192" s="150">
        <v>0</v>
      </c>
      <c r="L192" s="150">
        <v>0</v>
      </c>
      <c r="M192" s="150">
        <v>0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50">
        <v>0</v>
      </c>
      <c r="V192" s="150">
        <v>0</v>
      </c>
      <c r="W192" s="4"/>
      <c r="X192" s="28"/>
      <c r="Y192" s="5"/>
      <c r="Z192" s="5"/>
    </row>
    <row r="193" spans="1:26" ht="21.75" customHeight="1" x14ac:dyDescent="0.45">
      <c r="A193" s="147"/>
      <c r="B193" s="88"/>
      <c r="C193" s="86"/>
      <c r="D193" s="148"/>
      <c r="E193" s="89"/>
      <c r="F193" s="89"/>
      <c r="G193" s="89" t="s">
        <v>109</v>
      </c>
      <c r="H193" s="149" t="s">
        <v>24</v>
      </c>
      <c r="I193" s="259"/>
      <c r="J193" s="97"/>
      <c r="K193" s="150">
        <v>0</v>
      </c>
      <c r="L193" s="150">
        <v>0</v>
      </c>
      <c r="M193" s="150">
        <v>0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4100</v>
      </c>
      <c r="T193" s="150">
        <v>0</v>
      </c>
      <c r="U193" s="150">
        <v>0</v>
      </c>
      <c r="V193" s="150">
        <v>0</v>
      </c>
      <c r="W193" s="4"/>
      <c r="X193" s="28"/>
      <c r="Y193" s="5"/>
      <c r="Z193" s="5"/>
    </row>
    <row r="194" spans="1:26" ht="21.75" customHeight="1" x14ac:dyDescent="0.45">
      <c r="A194" s="198" t="s">
        <v>21</v>
      </c>
      <c r="B194" s="148" t="s">
        <v>59</v>
      </c>
      <c r="C194" s="86"/>
      <c r="D194" s="148"/>
      <c r="E194" s="89"/>
      <c r="F194" s="89"/>
      <c r="G194" s="89"/>
      <c r="H194" s="149"/>
      <c r="I194" s="92"/>
      <c r="J194" s="97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4"/>
      <c r="X194" s="28"/>
      <c r="Y194" s="5"/>
      <c r="Z194" s="5"/>
    </row>
    <row r="195" spans="1:26" ht="21.75" customHeight="1" x14ac:dyDescent="0.45">
      <c r="A195" s="167"/>
      <c r="B195" s="168"/>
      <c r="C195" s="168"/>
      <c r="D195" s="169"/>
      <c r="E195" s="89">
        <v>1</v>
      </c>
      <c r="F195" s="89" t="s">
        <v>60</v>
      </c>
      <c r="G195" s="161"/>
      <c r="H195" s="164"/>
      <c r="I195" s="92"/>
      <c r="J195" s="145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4"/>
      <c r="X195" s="28"/>
      <c r="Y195" s="5"/>
      <c r="Z195" s="5"/>
    </row>
    <row r="196" spans="1:26" ht="21.75" customHeight="1" x14ac:dyDescent="0.45">
      <c r="A196" s="167"/>
      <c r="B196" s="168"/>
      <c r="C196" s="168"/>
      <c r="D196" s="169"/>
      <c r="E196" s="160">
        <v>2</v>
      </c>
      <c r="F196" s="160" t="s">
        <v>110</v>
      </c>
      <c r="G196" s="161"/>
      <c r="H196" s="162"/>
      <c r="I196" s="163"/>
      <c r="J196" s="145"/>
      <c r="K196" s="150"/>
      <c r="L196" s="166"/>
      <c r="M196" s="150"/>
      <c r="N196" s="150"/>
      <c r="O196" s="150"/>
      <c r="P196" s="150"/>
      <c r="Q196" s="150"/>
      <c r="R196" s="150"/>
      <c r="S196" s="166"/>
      <c r="T196" s="150"/>
      <c r="U196" s="150"/>
      <c r="V196" s="150"/>
      <c r="W196" s="4"/>
      <c r="X196" s="28"/>
      <c r="Y196" s="5"/>
      <c r="Z196" s="5"/>
    </row>
    <row r="197" spans="1:26" ht="21.75" customHeight="1" x14ac:dyDescent="0.45">
      <c r="A197" s="167"/>
      <c r="B197" s="168"/>
      <c r="C197" s="168"/>
      <c r="D197" s="169"/>
      <c r="E197" s="174">
        <v>3</v>
      </c>
      <c r="F197" s="176" t="s">
        <v>111</v>
      </c>
      <c r="G197" s="5"/>
      <c r="H197" s="162" t="s">
        <v>107</v>
      </c>
      <c r="I197" s="165">
        <f ca="1">IFERROR(__xludf.DUMMYFUNCTION("IMPORTRANGE(""https://docs.google.com/spreadsheets/d/1C3CXT74ZlgGe6_JY_1olB1XN4rF0dxEuIIF-xsYjHgg/edit?usp=sharing"",""พรบ!AO63"")"),12800)</f>
        <v>12800</v>
      </c>
      <c r="J197" s="145"/>
      <c r="K197" s="150"/>
      <c r="L197" s="150"/>
      <c r="M197" s="150"/>
      <c r="N197" s="150"/>
      <c r="O197" s="150"/>
      <c r="P197" s="150"/>
      <c r="Q197" s="150"/>
      <c r="S197" s="165"/>
      <c r="T197" s="150"/>
      <c r="U197" s="150"/>
      <c r="V197" s="150"/>
      <c r="W197" s="4"/>
      <c r="X197" s="28"/>
      <c r="Y197" s="5"/>
      <c r="Z197" s="5"/>
    </row>
    <row r="198" spans="1:26" ht="21.75" customHeight="1" x14ac:dyDescent="0.45">
      <c r="A198" s="167"/>
      <c r="B198" s="168"/>
      <c r="C198" s="168"/>
      <c r="D198" s="169"/>
      <c r="E198" s="174">
        <v>4</v>
      </c>
      <c r="F198" s="176" t="s">
        <v>112</v>
      </c>
      <c r="G198" s="5"/>
      <c r="H198" s="162" t="s">
        <v>107</v>
      </c>
      <c r="I198" s="165">
        <f ca="1">IFERROR(__xludf.DUMMYFUNCTION("IMPORTRANGE(""https://docs.google.com/spreadsheets/d/1C3CXT74ZlgGe6_JY_1olB1XN4rF0dxEuIIF-xsYjHgg/edit?usp=sharing"",""พรบ!AP63"")"),12800)</f>
        <v>12800</v>
      </c>
      <c r="J198" s="145"/>
      <c r="K198" s="150"/>
      <c r="L198" s="150"/>
      <c r="M198" s="150"/>
      <c r="N198" s="150"/>
      <c r="O198" s="150"/>
      <c r="P198" s="150"/>
      <c r="Q198" s="150"/>
      <c r="R198" s="150"/>
      <c r="S198" s="165"/>
      <c r="T198" s="150"/>
      <c r="U198" s="150"/>
      <c r="V198" s="150"/>
      <c r="W198" s="4"/>
      <c r="X198" s="28"/>
      <c r="Y198" s="5"/>
      <c r="Z198" s="5"/>
    </row>
    <row r="199" spans="1:26" ht="21.75" customHeight="1" x14ac:dyDescent="0.45">
      <c r="A199" s="167"/>
      <c r="B199" s="168"/>
      <c r="C199" s="168"/>
      <c r="D199" s="169"/>
      <c r="E199" s="174">
        <v>5</v>
      </c>
      <c r="F199" s="160" t="s">
        <v>113</v>
      </c>
      <c r="G199" s="161"/>
      <c r="H199" s="162" t="s">
        <v>42</v>
      </c>
      <c r="I199" s="165">
        <f ca="1">IFERROR(__xludf.DUMMYFUNCTION("IMPORTRANGE(""https://docs.google.com/spreadsheets/d/1C3CXT74ZlgGe6_JY_1olB1XN4rF0dxEuIIF-xsYjHgg/edit?usp=sharing"",""พรบ!AQ63"")"),15)</f>
        <v>15</v>
      </c>
      <c r="J199" s="145"/>
      <c r="K199" s="150"/>
      <c r="L199" s="150"/>
      <c r="M199" s="150"/>
      <c r="N199" s="150"/>
      <c r="O199" s="150"/>
      <c r="P199" s="150"/>
      <c r="Q199" s="150"/>
      <c r="R199" s="150"/>
      <c r="S199" s="150"/>
      <c r="T199" s="166"/>
      <c r="U199" s="150"/>
      <c r="V199" s="150"/>
      <c r="W199" s="4"/>
      <c r="X199" s="28"/>
      <c r="Y199" s="5"/>
      <c r="Z199" s="5"/>
    </row>
    <row r="200" spans="1:26" ht="21.75" customHeight="1" x14ac:dyDescent="0.45">
      <c r="A200" s="167"/>
      <c r="B200" s="168"/>
      <c r="C200" s="168"/>
      <c r="D200" s="169"/>
      <c r="E200" s="160">
        <v>6</v>
      </c>
      <c r="F200" s="171" t="s">
        <v>98</v>
      </c>
      <c r="G200" s="161"/>
      <c r="H200" s="164"/>
      <c r="I200" s="165"/>
      <c r="J200" s="145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66"/>
      <c r="V200" s="150"/>
      <c r="W200" s="4"/>
      <c r="X200" s="28"/>
      <c r="Y200" s="5"/>
      <c r="Z200" s="5"/>
    </row>
    <row r="201" spans="1:26" ht="21.75" customHeight="1" x14ac:dyDescent="0.45">
      <c r="A201" s="206"/>
      <c r="B201" s="207"/>
      <c r="C201" s="207"/>
      <c r="D201" s="261"/>
      <c r="E201" s="210">
        <v>7</v>
      </c>
      <c r="F201" s="176" t="s">
        <v>67</v>
      </c>
      <c r="G201" s="211"/>
      <c r="H201" s="212"/>
      <c r="I201" s="213"/>
      <c r="J201" s="262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66"/>
      <c r="V201" s="150"/>
      <c r="W201" s="4"/>
      <c r="X201" s="28"/>
      <c r="Y201" s="5"/>
      <c r="Z201" s="5"/>
    </row>
    <row r="202" spans="1:26" ht="21.75" customHeight="1" x14ac:dyDescent="0.45">
      <c r="A202" s="247"/>
      <c r="B202" s="248"/>
      <c r="C202" s="263" t="s">
        <v>114</v>
      </c>
      <c r="D202" s="249"/>
      <c r="E202" s="249"/>
      <c r="F202" s="249"/>
      <c r="G202" s="250"/>
      <c r="H202" s="260" t="s">
        <v>42</v>
      </c>
      <c r="I202" s="258">
        <f ca="1">I217</f>
        <v>0</v>
      </c>
      <c r="J202" s="253">
        <f t="shared" ref="J202:V202" si="38">+J203</f>
        <v>0</v>
      </c>
      <c r="K202" s="254">
        <f t="shared" si="38"/>
        <v>0</v>
      </c>
      <c r="L202" s="254">
        <f t="shared" si="38"/>
        <v>0</v>
      </c>
      <c r="M202" s="254">
        <f t="shared" si="38"/>
        <v>0</v>
      </c>
      <c r="N202" s="254">
        <f t="shared" si="38"/>
        <v>0</v>
      </c>
      <c r="O202" s="254">
        <f t="shared" si="38"/>
        <v>0</v>
      </c>
      <c r="P202" s="254">
        <f t="shared" si="38"/>
        <v>0</v>
      </c>
      <c r="Q202" s="254">
        <f t="shared" si="38"/>
        <v>0</v>
      </c>
      <c r="R202" s="254">
        <f t="shared" si="38"/>
        <v>0</v>
      </c>
      <c r="S202" s="254">
        <f t="shared" si="38"/>
        <v>0</v>
      </c>
      <c r="T202" s="254">
        <f t="shared" si="38"/>
        <v>0</v>
      </c>
      <c r="U202" s="254">
        <f t="shared" si="38"/>
        <v>0</v>
      </c>
      <c r="V202" s="255">
        <f t="shared" si="38"/>
        <v>0</v>
      </c>
      <c r="W202" s="4">
        <f>SUM(K202:V202)</f>
        <v>0</v>
      </c>
      <c r="X202" s="28">
        <f>J202-W202</f>
        <v>0</v>
      </c>
      <c r="Y202" s="5"/>
      <c r="Z202" s="5"/>
    </row>
    <row r="203" spans="1:26" ht="21.75" customHeight="1" x14ac:dyDescent="0.45">
      <c r="A203" s="78" t="s">
        <v>21</v>
      </c>
      <c r="B203" s="192" t="s">
        <v>22</v>
      </c>
      <c r="C203" s="81"/>
      <c r="D203" s="81"/>
      <c r="E203" s="51" t="s">
        <v>72</v>
      </c>
      <c r="F203" s="136"/>
      <c r="G203" s="194"/>
      <c r="H203" s="138" t="s">
        <v>24</v>
      </c>
      <c r="I203" s="139"/>
      <c r="J203" s="84">
        <f t="shared" ref="J203:V203" si="39">SUM(J204)</f>
        <v>0</v>
      </c>
      <c r="K203" s="141">
        <f t="shared" si="39"/>
        <v>0</v>
      </c>
      <c r="L203" s="141">
        <f t="shared" si="39"/>
        <v>0</v>
      </c>
      <c r="M203" s="141">
        <f t="shared" si="39"/>
        <v>0</v>
      </c>
      <c r="N203" s="141">
        <f t="shared" si="39"/>
        <v>0</v>
      </c>
      <c r="O203" s="141">
        <f t="shared" si="39"/>
        <v>0</v>
      </c>
      <c r="P203" s="141">
        <f t="shared" si="39"/>
        <v>0</v>
      </c>
      <c r="Q203" s="141">
        <f t="shared" si="39"/>
        <v>0</v>
      </c>
      <c r="R203" s="141">
        <f t="shared" si="39"/>
        <v>0</v>
      </c>
      <c r="S203" s="141">
        <f t="shared" si="39"/>
        <v>0</v>
      </c>
      <c r="T203" s="141">
        <f t="shared" si="39"/>
        <v>0</v>
      </c>
      <c r="U203" s="141">
        <f t="shared" si="39"/>
        <v>0</v>
      </c>
      <c r="V203" s="141">
        <f t="shared" si="39"/>
        <v>0</v>
      </c>
      <c r="W203" s="4">
        <f>SUM(K203:V203)</f>
        <v>0</v>
      </c>
      <c r="X203" s="28">
        <f>J203-W203</f>
        <v>0</v>
      </c>
      <c r="Y203" s="5"/>
      <c r="Z203" s="5"/>
    </row>
    <row r="204" spans="1:26" ht="21.75" customHeight="1" x14ac:dyDescent="0.45">
      <c r="A204" s="142"/>
      <c r="B204" s="51"/>
      <c r="C204" s="51"/>
      <c r="D204" s="143"/>
      <c r="E204" s="264" t="s">
        <v>48</v>
      </c>
      <c r="F204" s="136"/>
      <c r="G204" s="194"/>
      <c r="H204" s="138" t="s">
        <v>24</v>
      </c>
      <c r="I204" s="139"/>
      <c r="J204" s="140">
        <v>0</v>
      </c>
      <c r="K204" s="141">
        <f t="shared" ref="K204:V204" si="40">SUM(K205:K214)</f>
        <v>0</v>
      </c>
      <c r="L204" s="141">
        <f t="shared" si="40"/>
        <v>0</v>
      </c>
      <c r="M204" s="141">
        <f t="shared" si="40"/>
        <v>0</v>
      </c>
      <c r="N204" s="141">
        <f t="shared" si="40"/>
        <v>0</v>
      </c>
      <c r="O204" s="141">
        <f t="shared" si="40"/>
        <v>0</v>
      </c>
      <c r="P204" s="141">
        <f t="shared" si="40"/>
        <v>0</v>
      </c>
      <c r="Q204" s="141">
        <f t="shared" si="40"/>
        <v>0</v>
      </c>
      <c r="R204" s="141">
        <f t="shared" si="40"/>
        <v>0</v>
      </c>
      <c r="S204" s="141">
        <f t="shared" si="40"/>
        <v>0</v>
      </c>
      <c r="T204" s="141">
        <f t="shared" si="40"/>
        <v>0</v>
      </c>
      <c r="U204" s="141">
        <f t="shared" si="40"/>
        <v>0</v>
      </c>
      <c r="V204" s="141">
        <f t="shared" si="40"/>
        <v>0</v>
      </c>
      <c r="W204" s="4">
        <f>SUM(K204:V204)</f>
        <v>0</v>
      </c>
      <c r="X204" s="28">
        <f>J204-W204</f>
        <v>0</v>
      </c>
      <c r="Y204" s="5"/>
      <c r="Z204" s="5"/>
    </row>
    <row r="205" spans="1:26" ht="21.75" customHeight="1" x14ac:dyDescent="0.45">
      <c r="A205" s="147"/>
      <c r="B205" s="88"/>
      <c r="C205" s="86"/>
      <c r="D205" s="148"/>
      <c r="E205" s="89"/>
      <c r="F205" s="89"/>
      <c r="G205" s="90" t="s">
        <v>49</v>
      </c>
      <c r="H205" s="149" t="s">
        <v>24</v>
      </c>
      <c r="I205" s="259"/>
      <c r="J205" s="97"/>
      <c r="K205" s="150">
        <v>0</v>
      </c>
      <c r="L205" s="150">
        <v>0</v>
      </c>
      <c r="M205" s="150">
        <v>0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50">
        <v>0</v>
      </c>
      <c r="V205" s="150">
        <v>0</v>
      </c>
      <c r="W205" s="4"/>
      <c r="X205" s="28"/>
      <c r="Y205" s="5"/>
      <c r="Z205" s="5"/>
    </row>
    <row r="206" spans="1:26" ht="21.75" customHeight="1" x14ac:dyDescent="0.45">
      <c r="A206" s="147"/>
      <c r="B206" s="88"/>
      <c r="C206" s="86"/>
      <c r="D206" s="148"/>
      <c r="E206" s="89"/>
      <c r="F206" s="89"/>
      <c r="G206" s="90" t="s">
        <v>50</v>
      </c>
      <c r="H206" s="149" t="s">
        <v>24</v>
      </c>
      <c r="I206" s="259"/>
      <c r="J206" s="97"/>
      <c r="K206" s="150">
        <v>0</v>
      </c>
      <c r="L206" s="150">
        <v>0</v>
      </c>
      <c r="M206" s="150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50">
        <v>0</v>
      </c>
      <c r="V206" s="150">
        <v>0</v>
      </c>
      <c r="W206" s="4"/>
      <c r="X206" s="28"/>
      <c r="Y206" s="5"/>
      <c r="Z206" s="5"/>
    </row>
    <row r="207" spans="1:26" ht="21.75" customHeight="1" x14ac:dyDescent="0.45">
      <c r="A207" s="147"/>
      <c r="B207" s="88"/>
      <c r="C207" s="86"/>
      <c r="D207" s="148"/>
      <c r="E207" s="89"/>
      <c r="F207" s="89"/>
      <c r="G207" s="90" t="s">
        <v>51</v>
      </c>
      <c r="H207" s="149" t="s">
        <v>24</v>
      </c>
      <c r="I207" s="259"/>
      <c r="J207" s="97"/>
      <c r="K207" s="150">
        <v>0</v>
      </c>
      <c r="L207" s="150">
        <v>0</v>
      </c>
      <c r="M207" s="150">
        <v>0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50">
        <v>0</v>
      </c>
      <c r="V207" s="150">
        <v>0</v>
      </c>
      <c r="W207" s="4"/>
      <c r="X207" s="28"/>
      <c r="Y207" s="5"/>
      <c r="Z207" s="5"/>
    </row>
    <row r="208" spans="1:26" ht="21.75" customHeight="1" x14ac:dyDescent="0.45">
      <c r="A208" s="147"/>
      <c r="B208" s="88"/>
      <c r="C208" s="86"/>
      <c r="D208" s="148"/>
      <c r="E208" s="89"/>
      <c r="F208" s="89"/>
      <c r="G208" s="90" t="s">
        <v>52</v>
      </c>
      <c r="H208" s="149" t="s">
        <v>24</v>
      </c>
      <c r="I208" s="259"/>
      <c r="J208" s="97"/>
      <c r="K208" s="150">
        <v>0</v>
      </c>
      <c r="L208" s="150">
        <v>0</v>
      </c>
      <c r="M208" s="150">
        <v>0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50">
        <v>0</v>
      </c>
      <c r="V208" s="150">
        <v>0</v>
      </c>
      <c r="W208" s="4"/>
      <c r="X208" s="28"/>
      <c r="Y208" s="5"/>
      <c r="Z208" s="5"/>
    </row>
    <row r="209" spans="1:26" ht="21.75" customHeight="1" x14ac:dyDescent="0.45">
      <c r="A209" s="147"/>
      <c r="B209" s="88"/>
      <c r="C209" s="86"/>
      <c r="D209" s="148"/>
      <c r="E209" s="89"/>
      <c r="F209" s="89"/>
      <c r="G209" s="90" t="s">
        <v>53</v>
      </c>
      <c r="H209" s="149" t="s">
        <v>24</v>
      </c>
      <c r="I209" s="259"/>
      <c r="J209" s="97"/>
      <c r="K209" s="150">
        <v>0</v>
      </c>
      <c r="L209" s="150">
        <v>0</v>
      </c>
      <c r="M209" s="150">
        <v>0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50">
        <v>0</v>
      </c>
      <c r="V209" s="150">
        <v>0</v>
      </c>
      <c r="W209" s="4"/>
      <c r="X209" s="28"/>
      <c r="Y209" s="5"/>
      <c r="Z209" s="5"/>
    </row>
    <row r="210" spans="1:26" ht="21.75" customHeight="1" x14ac:dyDescent="0.45">
      <c r="A210" s="147"/>
      <c r="B210" s="88"/>
      <c r="C210" s="86"/>
      <c r="D210" s="148"/>
      <c r="E210" s="89"/>
      <c r="F210" s="89"/>
      <c r="G210" s="90" t="s">
        <v>54</v>
      </c>
      <c r="H210" s="149" t="s">
        <v>24</v>
      </c>
      <c r="I210" s="259"/>
      <c r="J210" s="97"/>
      <c r="K210" s="150">
        <v>0</v>
      </c>
      <c r="L210" s="150">
        <v>0</v>
      </c>
      <c r="M210" s="150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50">
        <v>0</v>
      </c>
      <c r="V210" s="150">
        <v>0</v>
      </c>
      <c r="W210" s="4"/>
      <c r="X210" s="28"/>
      <c r="Y210" s="5"/>
      <c r="Z210" s="5"/>
    </row>
    <row r="211" spans="1:26" ht="21.75" customHeight="1" x14ac:dyDescent="0.45">
      <c r="A211" s="147"/>
      <c r="B211" s="88"/>
      <c r="C211" s="86"/>
      <c r="D211" s="148"/>
      <c r="E211" s="89"/>
      <c r="F211" s="89"/>
      <c r="G211" s="89" t="s">
        <v>55</v>
      </c>
      <c r="H211" s="149" t="s">
        <v>24</v>
      </c>
      <c r="I211" s="259"/>
      <c r="J211" s="97"/>
      <c r="K211" s="150">
        <v>0</v>
      </c>
      <c r="L211" s="150">
        <v>0</v>
      </c>
      <c r="M211" s="150">
        <v>0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50">
        <v>0</v>
      </c>
      <c r="V211" s="150">
        <v>0</v>
      </c>
      <c r="W211" s="4"/>
      <c r="X211" s="28"/>
      <c r="Y211" s="5"/>
      <c r="Z211" s="5"/>
    </row>
    <row r="212" spans="1:26" ht="21.75" customHeight="1" x14ac:dyDescent="0.45">
      <c r="A212" s="147"/>
      <c r="B212" s="88"/>
      <c r="C212" s="86"/>
      <c r="D212" s="148"/>
      <c r="E212" s="89"/>
      <c r="F212" s="89"/>
      <c r="G212" s="89" t="s">
        <v>56</v>
      </c>
      <c r="H212" s="149" t="s">
        <v>24</v>
      </c>
      <c r="I212" s="259"/>
      <c r="J212" s="97"/>
      <c r="K212" s="150">
        <v>0</v>
      </c>
      <c r="L212" s="150">
        <v>0</v>
      </c>
      <c r="M212" s="150">
        <v>0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50">
        <v>0</v>
      </c>
      <c r="V212" s="150">
        <v>0</v>
      </c>
      <c r="W212" s="4"/>
      <c r="X212" s="28"/>
      <c r="Y212" s="5"/>
      <c r="Z212" s="5"/>
    </row>
    <row r="213" spans="1:26" ht="21.75" customHeight="1" x14ac:dyDescent="0.45">
      <c r="A213" s="147"/>
      <c r="B213" s="88"/>
      <c r="C213" s="86"/>
      <c r="D213" s="148"/>
      <c r="E213" s="89"/>
      <c r="F213" s="89"/>
      <c r="G213" s="89" t="s">
        <v>57</v>
      </c>
      <c r="H213" s="149" t="s">
        <v>24</v>
      </c>
      <c r="I213" s="259"/>
      <c r="J213" s="97"/>
      <c r="K213" s="150">
        <v>0</v>
      </c>
      <c r="L213" s="150">
        <v>0</v>
      </c>
      <c r="M213" s="150">
        <v>0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50">
        <v>0</v>
      </c>
      <c r="V213" s="150">
        <v>0</v>
      </c>
      <c r="W213" s="4"/>
      <c r="X213" s="28"/>
      <c r="Y213" s="5"/>
      <c r="Z213" s="5"/>
    </row>
    <row r="214" spans="1:26" ht="21.75" customHeight="1" x14ac:dyDescent="0.45">
      <c r="A214" s="147"/>
      <c r="B214" s="88"/>
      <c r="C214" s="86"/>
      <c r="D214" s="148"/>
      <c r="E214" s="89"/>
      <c r="F214" s="89"/>
      <c r="G214" s="89" t="s">
        <v>58</v>
      </c>
      <c r="H214" s="149" t="s">
        <v>24</v>
      </c>
      <c r="I214" s="259"/>
      <c r="J214" s="97"/>
      <c r="K214" s="150">
        <v>0</v>
      </c>
      <c r="L214" s="150">
        <v>0</v>
      </c>
      <c r="M214" s="150">
        <v>0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50">
        <v>0</v>
      </c>
      <c r="V214" s="150">
        <v>0</v>
      </c>
      <c r="W214" s="4"/>
      <c r="X214" s="28"/>
      <c r="Y214" s="5"/>
      <c r="Z214" s="5"/>
    </row>
    <row r="215" spans="1:26" ht="21.75" customHeight="1" x14ac:dyDescent="0.45">
      <c r="A215" s="198" t="s">
        <v>21</v>
      </c>
      <c r="B215" s="148" t="s">
        <v>59</v>
      </c>
      <c r="C215" s="86"/>
      <c r="D215" s="148"/>
      <c r="E215" s="89"/>
      <c r="F215" s="89"/>
      <c r="G215" s="89"/>
      <c r="H215" s="149"/>
      <c r="I215" s="92"/>
      <c r="J215" s="97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4"/>
      <c r="X215" s="28"/>
      <c r="Y215" s="5"/>
      <c r="Z215" s="5"/>
    </row>
    <row r="216" spans="1:26" ht="21.75" customHeight="1" x14ac:dyDescent="0.45">
      <c r="A216" s="85"/>
      <c r="B216" s="86"/>
      <c r="C216" s="86"/>
      <c r="D216" s="88"/>
      <c r="E216" s="89">
        <v>1</v>
      </c>
      <c r="F216" s="89" t="s">
        <v>60</v>
      </c>
      <c r="G216" s="243"/>
      <c r="H216" s="149"/>
      <c r="I216" s="92"/>
      <c r="J216" s="97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4"/>
      <c r="X216" s="28"/>
      <c r="Y216" s="5"/>
      <c r="Z216" s="5"/>
    </row>
    <row r="217" spans="1:26" ht="21.75" customHeight="1" x14ac:dyDescent="0.45">
      <c r="A217" s="85"/>
      <c r="B217" s="86"/>
      <c r="C217" s="86"/>
      <c r="D217" s="88"/>
      <c r="E217" s="170">
        <v>2</v>
      </c>
      <c r="F217" s="89" t="s">
        <v>115</v>
      </c>
      <c r="G217" s="243"/>
      <c r="H217" s="162" t="s">
        <v>42</v>
      </c>
      <c r="I217" s="165">
        <f ca="1">IFERROR(__xludf.DUMMYFUNCTION("IMPORTRANGE(""https://docs.google.com/spreadsheets/d/1C3CXT74ZlgGe6_JY_1olB1XN4rF0dxEuIIF-xsYjHgg/edit?usp=sharing"",""พรบ!AS63"")"),0)</f>
        <v>0</v>
      </c>
      <c r="J217" s="97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4"/>
      <c r="X217" s="28"/>
      <c r="Y217" s="5"/>
      <c r="Z217" s="5"/>
    </row>
    <row r="218" spans="1:26" ht="21.75" customHeight="1" x14ac:dyDescent="0.45">
      <c r="A218" s="85"/>
      <c r="B218" s="86"/>
      <c r="C218" s="86"/>
      <c r="D218" s="88"/>
      <c r="E218" s="170">
        <v>3</v>
      </c>
      <c r="F218" s="89" t="s">
        <v>116</v>
      </c>
      <c r="G218" s="243"/>
      <c r="H218" s="162"/>
      <c r="I218" s="165"/>
      <c r="J218" s="97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4"/>
      <c r="X218" s="28"/>
      <c r="Y218" s="5"/>
      <c r="Z218" s="5"/>
    </row>
    <row r="219" spans="1:26" ht="21.75" customHeight="1" x14ac:dyDescent="0.45">
      <c r="A219" s="167"/>
      <c r="B219" s="168"/>
      <c r="C219" s="168"/>
      <c r="D219" s="169"/>
      <c r="E219" s="174"/>
      <c r="F219" s="160"/>
      <c r="G219" s="265" t="s">
        <v>117</v>
      </c>
      <c r="H219" s="162" t="s">
        <v>42</v>
      </c>
      <c r="I219" s="165">
        <f ca="1">IFERROR(__xludf.DUMMYFUNCTION("IMPORTRANGE(""https://docs.google.com/spreadsheets/d/1C3CXT74ZlgGe6_JY_1olB1XN4rF0dxEuIIF-xsYjHgg/edit?usp=sharing"",""พรบ!AT63"")"),0)</f>
        <v>0</v>
      </c>
      <c r="J219" s="97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4"/>
      <c r="X219" s="28"/>
      <c r="Y219" s="5"/>
      <c r="Z219" s="5"/>
    </row>
    <row r="220" spans="1:26" ht="21.75" customHeight="1" x14ac:dyDescent="0.45">
      <c r="A220" s="167"/>
      <c r="B220" s="168"/>
      <c r="C220" s="168"/>
      <c r="D220" s="169"/>
      <c r="E220" s="174"/>
      <c r="F220" s="160"/>
      <c r="G220" s="265" t="s">
        <v>118</v>
      </c>
      <c r="H220" s="162" t="s">
        <v>71</v>
      </c>
      <c r="I220" s="165">
        <f ca="1">IFERROR(__xludf.DUMMYFUNCTION("IMPORTRANGE(""https://docs.google.com/spreadsheets/d/1C3CXT74ZlgGe6_JY_1olB1XN4rF0dxEuIIF-xsYjHgg/edit?usp=sharing"",""พรบ!AU63"")"),0)</f>
        <v>0</v>
      </c>
      <c r="J220" s="97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4"/>
      <c r="X220" s="28"/>
      <c r="Y220" s="5"/>
      <c r="Z220" s="5"/>
    </row>
    <row r="221" spans="1:26" ht="21.75" customHeight="1" x14ac:dyDescent="0.45">
      <c r="A221" s="85"/>
      <c r="B221" s="86"/>
      <c r="C221" s="86"/>
      <c r="D221" s="88"/>
      <c r="E221" s="170">
        <v>4</v>
      </c>
      <c r="F221" s="89" t="s">
        <v>105</v>
      </c>
      <c r="G221" s="243"/>
      <c r="H221" s="164"/>
      <c r="I221" s="165"/>
      <c r="J221" s="97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4"/>
      <c r="X221" s="28"/>
      <c r="Y221" s="5"/>
      <c r="Z221" s="5"/>
    </row>
    <row r="222" spans="1:26" ht="21.75" customHeight="1" x14ac:dyDescent="0.45">
      <c r="A222" s="85"/>
      <c r="B222" s="86"/>
      <c r="C222" s="86"/>
      <c r="D222" s="88"/>
      <c r="E222" s="170">
        <v>5</v>
      </c>
      <c r="F222" s="89" t="s">
        <v>67</v>
      </c>
      <c r="G222" s="243"/>
      <c r="H222" s="212"/>
      <c r="I222" s="213"/>
      <c r="J222" s="214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4"/>
      <c r="X222" s="28"/>
      <c r="Y222" s="5"/>
      <c r="Z222" s="5"/>
    </row>
    <row r="223" spans="1:26" ht="21.75" customHeight="1" x14ac:dyDescent="0.45">
      <c r="A223" s="232"/>
      <c r="B223" s="233" t="s">
        <v>119</v>
      </c>
      <c r="C223" s="234"/>
      <c r="D223" s="233"/>
      <c r="E223" s="233"/>
      <c r="F223" s="233"/>
      <c r="G223" s="235"/>
      <c r="H223" s="236" t="s">
        <v>42</v>
      </c>
      <c r="I223" s="237">
        <f ca="1">+I238+I243</f>
        <v>13</v>
      </c>
      <c r="J223" s="238">
        <f t="shared" ref="J223:V223" si="41">+J224+J236</f>
        <v>19295</v>
      </c>
      <c r="K223" s="266">
        <f t="shared" si="41"/>
        <v>0</v>
      </c>
      <c r="L223" s="266">
        <f t="shared" si="41"/>
        <v>0</v>
      </c>
      <c r="M223" s="266">
        <f t="shared" si="41"/>
        <v>19295</v>
      </c>
      <c r="N223" s="266">
        <f t="shared" si="41"/>
        <v>0</v>
      </c>
      <c r="O223" s="266">
        <f t="shared" si="41"/>
        <v>0</v>
      </c>
      <c r="P223" s="266">
        <f t="shared" si="41"/>
        <v>0</v>
      </c>
      <c r="Q223" s="266">
        <f t="shared" si="41"/>
        <v>0</v>
      </c>
      <c r="R223" s="266">
        <f t="shared" si="41"/>
        <v>0</v>
      </c>
      <c r="S223" s="266">
        <f t="shared" si="41"/>
        <v>0</v>
      </c>
      <c r="T223" s="266">
        <f t="shared" si="41"/>
        <v>0</v>
      </c>
      <c r="U223" s="266">
        <f t="shared" si="41"/>
        <v>0</v>
      </c>
      <c r="V223" s="267">
        <f t="shared" si="41"/>
        <v>0</v>
      </c>
      <c r="W223" s="4">
        <f>SUM(K223:V223)</f>
        <v>19295</v>
      </c>
      <c r="X223" s="28">
        <f>J223-W223</f>
        <v>0</v>
      </c>
      <c r="Y223" s="5"/>
      <c r="Z223" s="5"/>
    </row>
    <row r="224" spans="1:26" ht="21.75" customHeight="1" x14ac:dyDescent="0.45">
      <c r="A224" s="78" t="s">
        <v>21</v>
      </c>
      <c r="B224" s="192" t="s">
        <v>22</v>
      </c>
      <c r="C224" s="81"/>
      <c r="D224" s="81"/>
      <c r="E224" s="193" t="s">
        <v>72</v>
      </c>
      <c r="F224" s="136"/>
      <c r="G224" s="194"/>
      <c r="H224" s="138" t="s">
        <v>24</v>
      </c>
      <c r="I224" s="139"/>
      <c r="J224" s="84">
        <f t="shared" ref="J224:V224" si="42">SUM(J225)</f>
        <v>19295</v>
      </c>
      <c r="K224" s="141">
        <f t="shared" si="42"/>
        <v>0</v>
      </c>
      <c r="L224" s="141">
        <f t="shared" si="42"/>
        <v>0</v>
      </c>
      <c r="M224" s="141">
        <f t="shared" si="42"/>
        <v>19295</v>
      </c>
      <c r="N224" s="141">
        <f t="shared" si="42"/>
        <v>0</v>
      </c>
      <c r="O224" s="141">
        <f t="shared" si="42"/>
        <v>0</v>
      </c>
      <c r="P224" s="141">
        <f t="shared" si="42"/>
        <v>0</v>
      </c>
      <c r="Q224" s="141">
        <f t="shared" si="42"/>
        <v>0</v>
      </c>
      <c r="R224" s="141">
        <f t="shared" si="42"/>
        <v>0</v>
      </c>
      <c r="S224" s="141">
        <f t="shared" si="42"/>
        <v>0</v>
      </c>
      <c r="T224" s="141">
        <f t="shared" si="42"/>
        <v>0</v>
      </c>
      <c r="U224" s="141">
        <f t="shared" si="42"/>
        <v>0</v>
      </c>
      <c r="V224" s="141">
        <f t="shared" si="42"/>
        <v>0</v>
      </c>
      <c r="W224" s="4">
        <f>SUM(K224:V224)</f>
        <v>19295</v>
      </c>
      <c r="X224" s="28">
        <f>J224-W224</f>
        <v>0</v>
      </c>
      <c r="Y224" s="5"/>
      <c r="Z224" s="5"/>
    </row>
    <row r="225" spans="1:26" ht="21.75" customHeight="1" x14ac:dyDescent="0.45">
      <c r="A225" s="142"/>
      <c r="B225" s="51"/>
      <c r="C225" s="51"/>
      <c r="D225" s="143"/>
      <c r="E225" s="144" t="s">
        <v>48</v>
      </c>
      <c r="F225" s="136"/>
      <c r="G225" s="194"/>
      <c r="H225" s="138" t="s">
        <v>24</v>
      </c>
      <c r="I225" s="139"/>
      <c r="J225" s="140">
        <v>19295</v>
      </c>
      <c r="K225" s="141">
        <f t="shared" ref="K225:V225" si="43">SUM(K226:K235)</f>
        <v>0</v>
      </c>
      <c r="L225" s="141">
        <f t="shared" si="43"/>
        <v>0</v>
      </c>
      <c r="M225" s="141">
        <f t="shared" si="43"/>
        <v>19295</v>
      </c>
      <c r="N225" s="141">
        <f t="shared" si="43"/>
        <v>0</v>
      </c>
      <c r="O225" s="141">
        <f t="shared" si="43"/>
        <v>0</v>
      </c>
      <c r="P225" s="141">
        <f t="shared" si="43"/>
        <v>0</v>
      </c>
      <c r="Q225" s="141">
        <f t="shared" si="43"/>
        <v>0</v>
      </c>
      <c r="R225" s="141">
        <f t="shared" si="43"/>
        <v>0</v>
      </c>
      <c r="S225" s="141">
        <f t="shared" si="43"/>
        <v>0</v>
      </c>
      <c r="T225" s="141">
        <f t="shared" si="43"/>
        <v>0</v>
      </c>
      <c r="U225" s="141">
        <f t="shared" si="43"/>
        <v>0</v>
      </c>
      <c r="V225" s="141">
        <f t="shared" si="43"/>
        <v>0</v>
      </c>
      <c r="W225" s="4">
        <f>SUM(K225:V225)</f>
        <v>19295</v>
      </c>
      <c r="X225" s="28">
        <f>J225-W225</f>
        <v>0</v>
      </c>
      <c r="Y225" s="5"/>
      <c r="Z225" s="5"/>
    </row>
    <row r="226" spans="1:26" ht="21.75" customHeight="1" x14ac:dyDescent="0.45">
      <c r="A226" s="147"/>
      <c r="B226" s="88"/>
      <c r="C226" s="86"/>
      <c r="D226" s="148"/>
      <c r="E226" s="89"/>
      <c r="F226" s="89"/>
      <c r="G226" s="90" t="s">
        <v>49</v>
      </c>
      <c r="H226" s="149" t="s">
        <v>24</v>
      </c>
      <c r="I226" s="163">
        <v>17480</v>
      </c>
      <c r="J226" s="97"/>
      <c r="K226" s="150">
        <v>0</v>
      </c>
      <c r="L226" s="150">
        <v>0</v>
      </c>
      <c r="M226" s="150">
        <v>17480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50">
        <v>0</v>
      </c>
      <c r="V226" s="150">
        <v>0</v>
      </c>
      <c r="W226" s="4"/>
      <c r="X226" s="28"/>
      <c r="Y226" s="5"/>
      <c r="Z226" s="5"/>
    </row>
    <row r="227" spans="1:26" ht="21.75" customHeight="1" x14ac:dyDescent="0.45">
      <c r="A227" s="147"/>
      <c r="B227" s="88"/>
      <c r="C227" s="86"/>
      <c r="D227" s="148"/>
      <c r="E227" s="89"/>
      <c r="F227" s="89"/>
      <c r="G227" s="90" t="s">
        <v>50</v>
      </c>
      <c r="H227" s="149" t="s">
        <v>24</v>
      </c>
      <c r="I227" s="259"/>
      <c r="J227" s="97"/>
      <c r="K227" s="150">
        <v>0</v>
      </c>
      <c r="L227" s="150">
        <v>0</v>
      </c>
      <c r="M227" s="150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50">
        <v>0</v>
      </c>
      <c r="V227" s="150">
        <v>0</v>
      </c>
      <c r="W227" s="4"/>
      <c r="X227" s="28"/>
      <c r="Y227" s="5"/>
      <c r="Z227" s="5"/>
    </row>
    <row r="228" spans="1:26" ht="21.75" customHeight="1" x14ac:dyDescent="0.45">
      <c r="A228" s="147"/>
      <c r="B228" s="88"/>
      <c r="C228" s="86"/>
      <c r="D228" s="148"/>
      <c r="E228" s="89"/>
      <c r="F228" s="89"/>
      <c r="G228" s="90" t="s">
        <v>51</v>
      </c>
      <c r="H228" s="149" t="s">
        <v>24</v>
      </c>
      <c r="I228" s="259"/>
      <c r="J228" s="97"/>
      <c r="K228" s="150">
        <v>0</v>
      </c>
      <c r="L228" s="150">
        <v>0</v>
      </c>
      <c r="M228" s="150">
        <v>0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50">
        <v>0</v>
      </c>
      <c r="V228" s="150">
        <v>0</v>
      </c>
      <c r="W228" s="4"/>
      <c r="X228" s="28"/>
      <c r="Y228" s="5"/>
      <c r="Z228" s="5"/>
    </row>
    <row r="229" spans="1:26" ht="21.75" customHeight="1" x14ac:dyDescent="0.45">
      <c r="A229" s="147"/>
      <c r="B229" s="88"/>
      <c r="C229" s="86"/>
      <c r="D229" s="148"/>
      <c r="E229" s="89"/>
      <c r="F229" s="89"/>
      <c r="G229" s="90" t="s">
        <v>52</v>
      </c>
      <c r="H229" s="149" t="s">
        <v>24</v>
      </c>
      <c r="I229" s="259">
        <v>720</v>
      </c>
      <c r="J229" s="97"/>
      <c r="K229" s="150">
        <v>0</v>
      </c>
      <c r="L229" s="150">
        <v>0</v>
      </c>
      <c r="M229" s="150">
        <v>720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50">
        <v>0</v>
      </c>
      <c r="V229" s="150">
        <v>0</v>
      </c>
      <c r="W229" s="4"/>
      <c r="X229" s="28"/>
      <c r="Y229" s="5"/>
      <c r="Z229" s="5"/>
    </row>
    <row r="230" spans="1:26" ht="21.75" customHeight="1" x14ac:dyDescent="0.45">
      <c r="A230" s="147"/>
      <c r="B230" s="88"/>
      <c r="C230" s="86"/>
      <c r="D230" s="148"/>
      <c r="E230" s="89"/>
      <c r="F230" s="89"/>
      <c r="G230" s="90" t="s">
        <v>53</v>
      </c>
      <c r="H230" s="149" t="s">
        <v>24</v>
      </c>
      <c r="I230" s="259"/>
      <c r="J230" s="97"/>
      <c r="K230" s="150">
        <v>0</v>
      </c>
      <c r="L230" s="150">
        <v>0</v>
      </c>
      <c r="M230" s="150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50">
        <v>0</v>
      </c>
      <c r="V230" s="150">
        <v>0</v>
      </c>
      <c r="W230" s="4"/>
      <c r="X230" s="28"/>
      <c r="Y230" s="5"/>
      <c r="Z230" s="5"/>
    </row>
    <row r="231" spans="1:26" ht="21.75" customHeight="1" x14ac:dyDescent="0.45">
      <c r="A231" s="147"/>
      <c r="B231" s="88"/>
      <c r="C231" s="86"/>
      <c r="D231" s="148"/>
      <c r="E231" s="89"/>
      <c r="F231" s="89"/>
      <c r="G231" s="90" t="s">
        <v>54</v>
      </c>
      <c r="H231" s="149" t="s">
        <v>24</v>
      </c>
      <c r="I231" s="259"/>
      <c r="J231" s="97"/>
      <c r="K231" s="150">
        <v>0</v>
      </c>
      <c r="L231" s="150">
        <v>0</v>
      </c>
      <c r="M231" s="150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50">
        <v>0</v>
      </c>
      <c r="V231" s="150">
        <v>0</v>
      </c>
      <c r="W231" s="4"/>
      <c r="X231" s="28"/>
      <c r="Y231" s="5"/>
      <c r="Z231" s="5"/>
    </row>
    <row r="232" spans="1:26" ht="21.75" customHeight="1" x14ac:dyDescent="0.45">
      <c r="A232" s="147"/>
      <c r="B232" s="88"/>
      <c r="C232" s="86"/>
      <c r="D232" s="148"/>
      <c r="E232" s="89"/>
      <c r="F232" s="89"/>
      <c r="G232" s="89" t="s">
        <v>55</v>
      </c>
      <c r="H232" s="149" t="s">
        <v>24</v>
      </c>
      <c r="I232" s="259"/>
      <c r="J232" s="97"/>
      <c r="K232" s="150">
        <v>0</v>
      </c>
      <c r="L232" s="150">
        <v>0</v>
      </c>
      <c r="M232" s="150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50">
        <v>0</v>
      </c>
      <c r="V232" s="150">
        <v>0</v>
      </c>
      <c r="W232" s="4"/>
      <c r="X232" s="28"/>
      <c r="Y232" s="5"/>
      <c r="Z232" s="5"/>
    </row>
    <row r="233" spans="1:26" ht="21.75" customHeight="1" x14ac:dyDescent="0.45">
      <c r="A233" s="147"/>
      <c r="B233" s="88"/>
      <c r="C233" s="86"/>
      <c r="D233" s="148"/>
      <c r="E233" s="89"/>
      <c r="F233" s="89"/>
      <c r="G233" s="89" t="s">
        <v>56</v>
      </c>
      <c r="H233" s="149" t="s">
        <v>24</v>
      </c>
      <c r="I233" s="259">
        <v>1095</v>
      </c>
      <c r="J233" s="97"/>
      <c r="K233" s="150">
        <v>0</v>
      </c>
      <c r="L233" s="150">
        <v>0</v>
      </c>
      <c r="M233" s="150">
        <v>1095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50">
        <v>0</v>
      </c>
      <c r="V233" s="150">
        <v>0</v>
      </c>
      <c r="W233" s="4"/>
      <c r="X233" s="28"/>
      <c r="Y233" s="5"/>
      <c r="Z233" s="5"/>
    </row>
    <row r="234" spans="1:26" ht="21.75" customHeight="1" x14ac:dyDescent="0.45">
      <c r="A234" s="147"/>
      <c r="B234" s="88"/>
      <c r="C234" s="86"/>
      <c r="D234" s="148"/>
      <c r="E234" s="89"/>
      <c r="F234" s="89"/>
      <c r="G234" s="89" t="s">
        <v>57</v>
      </c>
      <c r="H234" s="149" t="s">
        <v>24</v>
      </c>
      <c r="I234" s="259"/>
      <c r="J234" s="97"/>
      <c r="K234" s="150">
        <v>0</v>
      </c>
      <c r="L234" s="150">
        <v>0</v>
      </c>
      <c r="M234" s="150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50">
        <v>0</v>
      </c>
      <c r="V234" s="150">
        <v>0</v>
      </c>
      <c r="W234" s="4"/>
      <c r="X234" s="28"/>
      <c r="Y234" s="5"/>
      <c r="Z234" s="5"/>
    </row>
    <row r="235" spans="1:26" ht="21.75" customHeight="1" x14ac:dyDescent="0.45">
      <c r="A235" s="147"/>
      <c r="B235" s="88"/>
      <c r="C235" s="86"/>
      <c r="D235" s="148"/>
      <c r="E235" s="89"/>
      <c r="F235" s="89"/>
      <c r="G235" s="89" t="s">
        <v>58</v>
      </c>
      <c r="H235" s="149" t="s">
        <v>24</v>
      </c>
      <c r="I235" s="259"/>
      <c r="J235" s="97"/>
      <c r="K235" s="150">
        <v>0</v>
      </c>
      <c r="L235" s="150">
        <v>0</v>
      </c>
      <c r="M235" s="150">
        <v>0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50">
        <v>0</v>
      </c>
      <c r="V235" s="150">
        <v>0</v>
      </c>
      <c r="W235" s="4"/>
      <c r="X235" s="28"/>
      <c r="Y235" s="5"/>
      <c r="Z235" s="5"/>
    </row>
    <row r="236" spans="1:26" ht="21.75" customHeight="1" x14ac:dyDescent="0.45">
      <c r="A236" s="147"/>
      <c r="B236" s="88"/>
      <c r="C236" s="86"/>
      <c r="D236" s="148"/>
      <c r="E236" s="204" t="s">
        <v>81</v>
      </c>
      <c r="F236" s="89"/>
      <c r="G236" s="89"/>
      <c r="H236" s="149" t="s">
        <v>24</v>
      </c>
      <c r="I236" s="259"/>
      <c r="J236" s="197">
        <v>0</v>
      </c>
      <c r="K236" s="150">
        <v>0</v>
      </c>
      <c r="L236" s="150">
        <v>0</v>
      </c>
      <c r="M236" s="150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50">
        <v>0</v>
      </c>
      <c r="V236" s="150">
        <v>0</v>
      </c>
      <c r="W236" s="4">
        <f>SUM(K236:V236)</f>
        <v>0</v>
      </c>
      <c r="X236" s="28">
        <f>J236-W236</f>
        <v>0</v>
      </c>
      <c r="Y236" s="5"/>
      <c r="Z236" s="5"/>
    </row>
    <row r="237" spans="1:26" ht="21.75" customHeight="1" x14ac:dyDescent="0.45">
      <c r="A237" s="198" t="s">
        <v>21</v>
      </c>
      <c r="B237" s="148" t="s">
        <v>59</v>
      </c>
      <c r="C237" s="86"/>
      <c r="D237" s="148"/>
      <c r="E237" s="89"/>
      <c r="F237" s="89"/>
      <c r="G237" s="89"/>
      <c r="H237" s="149"/>
      <c r="I237" s="92"/>
      <c r="J237" s="97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4"/>
      <c r="X237" s="28"/>
      <c r="Y237" s="5"/>
      <c r="Z237" s="5"/>
    </row>
    <row r="238" spans="1:26" ht="21.75" customHeight="1" x14ac:dyDescent="0.45">
      <c r="A238" s="167"/>
      <c r="B238" s="158"/>
      <c r="C238" s="234" t="s">
        <v>120</v>
      </c>
      <c r="D238" s="233"/>
      <c r="E238" s="233"/>
      <c r="F238" s="233"/>
      <c r="G238" s="235"/>
      <c r="H238" s="236" t="s">
        <v>42</v>
      </c>
      <c r="I238" s="237">
        <f ca="1">I240</f>
        <v>13</v>
      </c>
      <c r="J238" s="268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4"/>
      <c r="X238" s="28"/>
      <c r="Y238" s="5"/>
      <c r="Z238" s="5"/>
    </row>
    <row r="239" spans="1:26" ht="21.75" customHeight="1" x14ac:dyDescent="0.45">
      <c r="A239" s="167"/>
      <c r="B239" s="168"/>
      <c r="C239" s="168"/>
      <c r="D239" s="169"/>
      <c r="E239" s="89">
        <v>1</v>
      </c>
      <c r="F239" s="89" t="s">
        <v>60</v>
      </c>
      <c r="G239" s="161"/>
      <c r="H239" s="164"/>
      <c r="I239" s="165"/>
      <c r="J239" s="145"/>
      <c r="K239" s="150"/>
      <c r="L239" s="166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4"/>
      <c r="X239" s="28"/>
      <c r="Y239" s="5"/>
      <c r="Z239" s="5"/>
    </row>
    <row r="240" spans="1:26" ht="21.75" customHeight="1" x14ac:dyDescent="0.45">
      <c r="A240" s="167"/>
      <c r="B240" s="168"/>
      <c r="C240" s="168"/>
      <c r="D240" s="169"/>
      <c r="E240" s="174">
        <v>2</v>
      </c>
      <c r="F240" s="265" t="s">
        <v>61</v>
      </c>
      <c r="G240" s="5"/>
      <c r="H240" s="164" t="s">
        <v>42</v>
      </c>
      <c r="I240" s="165">
        <f ca="1">IFERROR(__xludf.DUMMYFUNCTION("IMPORTRANGE(""https://docs.google.com/spreadsheets/d/1C3CXT74ZlgGe6_JY_1olB1XN4rF0dxEuIIF-xsYjHgg/edit?usp=sharing"",""พรบ!BA63"")"),13)</f>
        <v>13</v>
      </c>
      <c r="J240" s="145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4"/>
      <c r="X240" s="28"/>
      <c r="Y240" s="5"/>
      <c r="Z240" s="5"/>
    </row>
    <row r="241" spans="1:26" ht="21.75" customHeight="1" x14ac:dyDescent="0.45">
      <c r="A241" s="167"/>
      <c r="B241" s="168"/>
      <c r="C241" s="168"/>
      <c r="D241" s="169"/>
      <c r="E241" s="89">
        <v>3</v>
      </c>
      <c r="F241" s="171" t="s">
        <v>66</v>
      </c>
      <c r="G241" s="161"/>
      <c r="H241" s="164"/>
      <c r="I241" s="165"/>
      <c r="J241" s="145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66"/>
      <c r="V241" s="150"/>
      <c r="W241" s="4"/>
      <c r="X241" s="28"/>
      <c r="Y241" s="5"/>
      <c r="Z241" s="5"/>
    </row>
    <row r="242" spans="1:26" ht="21.75" customHeight="1" x14ac:dyDescent="0.45">
      <c r="A242" s="167"/>
      <c r="B242" s="168"/>
      <c r="C242" s="168"/>
      <c r="D242" s="169"/>
      <c r="E242" s="160">
        <v>4</v>
      </c>
      <c r="F242" s="176" t="s">
        <v>67</v>
      </c>
      <c r="G242" s="161"/>
      <c r="H242" s="164"/>
      <c r="I242" s="165"/>
      <c r="J242" s="145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66"/>
      <c r="V242" s="150"/>
      <c r="W242" s="4"/>
      <c r="X242" s="28"/>
      <c r="Y242" s="5"/>
      <c r="Z242" s="5"/>
    </row>
    <row r="243" spans="1:26" ht="21.75" customHeight="1" x14ac:dyDescent="0.45">
      <c r="A243" s="167"/>
      <c r="B243" s="168"/>
      <c r="C243" s="234" t="s">
        <v>121</v>
      </c>
      <c r="D243" s="269"/>
      <c r="E243" s="233"/>
      <c r="F243" s="233"/>
      <c r="G243" s="235"/>
      <c r="H243" s="236" t="s">
        <v>42</v>
      </c>
      <c r="I243" s="237">
        <f>I245</f>
        <v>0</v>
      </c>
      <c r="J243" s="268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4"/>
      <c r="X243" s="28"/>
      <c r="Y243" s="5"/>
      <c r="Z243" s="5"/>
    </row>
    <row r="244" spans="1:26" ht="21.75" customHeight="1" x14ac:dyDescent="0.45">
      <c r="A244" s="167"/>
      <c r="B244" s="168"/>
      <c r="C244" s="168"/>
      <c r="D244" s="169"/>
      <c r="E244" s="89">
        <v>1</v>
      </c>
      <c r="F244" s="89" t="s">
        <v>60</v>
      </c>
      <c r="G244" s="161"/>
      <c r="H244" s="164"/>
      <c r="I244" s="165"/>
      <c r="J244" s="145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4"/>
      <c r="X244" s="28"/>
      <c r="Y244" s="5"/>
      <c r="Z244" s="5"/>
    </row>
    <row r="245" spans="1:26" ht="21.75" customHeight="1" x14ac:dyDescent="0.45">
      <c r="A245" s="167"/>
      <c r="B245" s="168"/>
      <c r="C245" s="168"/>
      <c r="D245" s="169"/>
      <c r="E245" s="174">
        <v>2</v>
      </c>
      <c r="F245" s="265" t="s">
        <v>61</v>
      </c>
      <c r="G245" s="5"/>
      <c r="H245" s="164" t="s">
        <v>42</v>
      </c>
      <c r="I245" s="165">
        <v>0</v>
      </c>
      <c r="J245" s="145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4"/>
      <c r="X245" s="28"/>
      <c r="Y245" s="5"/>
      <c r="Z245" s="5"/>
    </row>
    <row r="246" spans="1:26" ht="21.75" customHeight="1" x14ac:dyDescent="0.45">
      <c r="A246" s="167"/>
      <c r="B246" s="168"/>
      <c r="C246" s="168"/>
      <c r="D246" s="169"/>
      <c r="E246" s="89">
        <v>3</v>
      </c>
      <c r="F246" s="171" t="s">
        <v>66</v>
      </c>
      <c r="G246" s="161"/>
      <c r="H246" s="164"/>
      <c r="I246" s="165"/>
      <c r="J246" s="145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4"/>
      <c r="X246" s="28"/>
      <c r="Y246" s="5"/>
      <c r="Z246" s="5"/>
    </row>
    <row r="247" spans="1:26" ht="21.75" customHeight="1" thickBot="1" x14ac:dyDescent="0.5">
      <c r="A247" s="167"/>
      <c r="B247" s="168"/>
      <c r="C247" s="168"/>
      <c r="D247" s="169"/>
      <c r="E247" s="160">
        <v>4</v>
      </c>
      <c r="F247" s="176" t="s">
        <v>67</v>
      </c>
      <c r="G247" s="161"/>
      <c r="H247" s="212"/>
      <c r="I247" s="213"/>
      <c r="J247" s="262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4"/>
      <c r="X247" s="28"/>
      <c r="Y247" s="5"/>
      <c r="Z247" s="5"/>
    </row>
    <row r="248" spans="1:26" ht="21.75" customHeight="1" x14ac:dyDescent="0.45">
      <c r="A248" s="270" t="s">
        <v>122</v>
      </c>
      <c r="B248" s="271"/>
      <c r="C248" s="271"/>
      <c r="D248" s="271"/>
      <c r="E248" s="272"/>
      <c r="F248" s="272"/>
      <c r="G248" s="273"/>
      <c r="H248" s="274"/>
      <c r="I248" s="275"/>
      <c r="J248" s="276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8"/>
      <c r="W248" s="4"/>
      <c r="X248" s="28"/>
      <c r="Y248" s="5"/>
      <c r="Z248" s="5"/>
    </row>
    <row r="249" spans="1:26" ht="21.75" customHeight="1" x14ac:dyDescent="0.45">
      <c r="A249" s="279" t="s">
        <v>123</v>
      </c>
      <c r="B249" s="280"/>
      <c r="C249" s="280"/>
      <c r="D249" s="281"/>
      <c r="E249" s="281"/>
      <c r="F249" s="281"/>
      <c r="G249" s="282"/>
      <c r="H249" s="283"/>
      <c r="I249" s="284"/>
      <c r="J249" s="285">
        <f t="shared" ref="J249:V249" si="44">J250+J277</f>
        <v>236600</v>
      </c>
      <c r="K249" s="286">
        <f t="shared" si="44"/>
        <v>0</v>
      </c>
      <c r="L249" s="286">
        <f t="shared" si="44"/>
        <v>0</v>
      </c>
      <c r="M249" s="286">
        <f t="shared" si="44"/>
        <v>11000</v>
      </c>
      <c r="N249" s="286">
        <f t="shared" si="44"/>
        <v>13000</v>
      </c>
      <c r="O249" s="286">
        <f t="shared" si="44"/>
        <v>82900</v>
      </c>
      <c r="P249" s="286">
        <f t="shared" si="44"/>
        <v>63700</v>
      </c>
      <c r="Q249" s="286">
        <f t="shared" si="44"/>
        <v>11000</v>
      </c>
      <c r="R249" s="286">
        <f t="shared" si="44"/>
        <v>11000</v>
      </c>
      <c r="S249" s="286">
        <f t="shared" si="44"/>
        <v>11000</v>
      </c>
      <c r="T249" s="286">
        <f t="shared" si="44"/>
        <v>11000</v>
      </c>
      <c r="U249" s="286">
        <f t="shared" si="44"/>
        <v>11000</v>
      </c>
      <c r="V249" s="284">
        <f t="shared" si="44"/>
        <v>11000</v>
      </c>
      <c r="W249" s="4">
        <f>SUM(K249:V249)</f>
        <v>236600</v>
      </c>
      <c r="X249" s="28">
        <f>J249-W249</f>
        <v>0</v>
      </c>
      <c r="Y249" s="5"/>
      <c r="Z249" s="5"/>
    </row>
    <row r="250" spans="1:26" ht="21.75" customHeight="1" x14ac:dyDescent="0.45">
      <c r="A250" s="287"/>
      <c r="B250" s="288" t="s">
        <v>124</v>
      </c>
      <c r="C250" s="288"/>
      <c r="D250" s="288"/>
      <c r="E250" s="288"/>
      <c r="F250" s="288"/>
      <c r="G250" s="289"/>
      <c r="H250" s="290" t="s">
        <v>42</v>
      </c>
      <c r="I250" s="291">
        <f ca="1">I272</f>
        <v>20</v>
      </c>
      <c r="J250" s="292">
        <f t="shared" ref="J250:V250" si="45">+J251+J268</f>
        <v>71400</v>
      </c>
      <c r="K250" s="293">
        <f t="shared" si="45"/>
        <v>0</v>
      </c>
      <c r="L250" s="293">
        <f t="shared" si="45"/>
        <v>0</v>
      </c>
      <c r="M250" s="293">
        <f t="shared" si="45"/>
        <v>0</v>
      </c>
      <c r="N250" s="293">
        <f t="shared" si="45"/>
        <v>2000</v>
      </c>
      <c r="O250" s="293">
        <f t="shared" si="45"/>
        <v>69400</v>
      </c>
      <c r="P250" s="293">
        <f t="shared" si="45"/>
        <v>0</v>
      </c>
      <c r="Q250" s="293">
        <f t="shared" si="45"/>
        <v>0</v>
      </c>
      <c r="R250" s="293">
        <f t="shared" si="45"/>
        <v>0</v>
      </c>
      <c r="S250" s="293">
        <f t="shared" si="45"/>
        <v>0</v>
      </c>
      <c r="T250" s="293">
        <f t="shared" si="45"/>
        <v>0</v>
      </c>
      <c r="U250" s="293">
        <f t="shared" si="45"/>
        <v>0</v>
      </c>
      <c r="V250" s="294">
        <f t="shared" si="45"/>
        <v>0</v>
      </c>
      <c r="W250" s="4">
        <f>SUM(K250:V250)</f>
        <v>71400</v>
      </c>
      <c r="X250" s="28">
        <f>J250-W250</f>
        <v>0</v>
      </c>
      <c r="Y250" s="5"/>
      <c r="Z250" s="5"/>
    </row>
    <row r="251" spans="1:26" ht="21.75" customHeight="1" x14ac:dyDescent="0.45">
      <c r="A251" s="78" t="s">
        <v>21</v>
      </c>
      <c r="B251" s="192" t="s">
        <v>22</v>
      </c>
      <c r="C251" s="80"/>
      <c r="D251" s="80"/>
      <c r="E251" s="193" t="s">
        <v>72</v>
      </c>
      <c r="F251" s="136"/>
      <c r="G251" s="194"/>
      <c r="H251" s="138" t="s">
        <v>24</v>
      </c>
      <c r="I251" s="139"/>
      <c r="J251" s="84">
        <f t="shared" ref="J251:V251" si="46">SUM(J252,J257)</f>
        <v>71400</v>
      </c>
      <c r="K251" s="141">
        <f t="shared" si="46"/>
        <v>0</v>
      </c>
      <c r="L251" s="141">
        <f t="shared" si="46"/>
        <v>0</v>
      </c>
      <c r="M251" s="141">
        <f t="shared" si="46"/>
        <v>0</v>
      </c>
      <c r="N251" s="141">
        <f t="shared" si="46"/>
        <v>2000</v>
      </c>
      <c r="O251" s="141">
        <f t="shared" si="46"/>
        <v>69400</v>
      </c>
      <c r="P251" s="141">
        <f t="shared" si="46"/>
        <v>0</v>
      </c>
      <c r="Q251" s="141">
        <f t="shared" si="46"/>
        <v>0</v>
      </c>
      <c r="R251" s="141">
        <f t="shared" si="46"/>
        <v>0</v>
      </c>
      <c r="S251" s="141">
        <f t="shared" si="46"/>
        <v>0</v>
      </c>
      <c r="T251" s="141">
        <f t="shared" si="46"/>
        <v>0</v>
      </c>
      <c r="U251" s="141">
        <f t="shared" si="46"/>
        <v>0</v>
      </c>
      <c r="V251" s="141">
        <f t="shared" si="46"/>
        <v>0</v>
      </c>
      <c r="W251" s="4">
        <f>SUM(K251:V251)</f>
        <v>71400</v>
      </c>
      <c r="X251" s="28">
        <f>J251-W251</f>
        <v>0</v>
      </c>
      <c r="Y251" s="5"/>
      <c r="Z251" s="5"/>
    </row>
    <row r="252" spans="1:26" ht="21.75" customHeight="1" x14ac:dyDescent="0.45">
      <c r="A252" s="142"/>
      <c r="B252" s="51"/>
      <c r="C252" s="51"/>
      <c r="D252" s="143"/>
      <c r="E252" s="144" t="s">
        <v>43</v>
      </c>
      <c r="F252" s="136"/>
      <c r="G252" s="194"/>
      <c r="H252" s="138" t="s">
        <v>24</v>
      </c>
      <c r="I252" s="139"/>
      <c r="J252" s="140">
        <v>0</v>
      </c>
      <c r="K252" s="141">
        <f t="shared" ref="K252:V252" si="47">SUM(K253:K256)</f>
        <v>0</v>
      </c>
      <c r="L252" s="141">
        <f t="shared" si="47"/>
        <v>0</v>
      </c>
      <c r="M252" s="141">
        <f t="shared" si="47"/>
        <v>0</v>
      </c>
      <c r="N252" s="141">
        <f t="shared" si="47"/>
        <v>0</v>
      </c>
      <c r="O252" s="141">
        <f t="shared" si="47"/>
        <v>0</v>
      </c>
      <c r="P252" s="141">
        <f t="shared" si="47"/>
        <v>0</v>
      </c>
      <c r="Q252" s="141">
        <f t="shared" si="47"/>
        <v>0</v>
      </c>
      <c r="R252" s="141">
        <f t="shared" si="47"/>
        <v>0</v>
      </c>
      <c r="S252" s="141">
        <f t="shared" si="47"/>
        <v>0</v>
      </c>
      <c r="T252" s="141">
        <f t="shared" si="47"/>
        <v>0</v>
      </c>
      <c r="U252" s="141">
        <f t="shared" si="47"/>
        <v>0</v>
      </c>
      <c r="V252" s="141">
        <f t="shared" si="47"/>
        <v>0</v>
      </c>
      <c r="W252" s="4">
        <f>SUM(K252:V252)</f>
        <v>0</v>
      </c>
      <c r="X252" s="28">
        <f>J252-W252</f>
        <v>0</v>
      </c>
      <c r="Y252" s="5"/>
      <c r="Z252" s="5"/>
    </row>
    <row r="253" spans="1:26" ht="21.75" customHeight="1" x14ac:dyDescent="0.45">
      <c r="A253" s="85"/>
      <c r="B253" s="86"/>
      <c r="C253" s="87"/>
      <c r="D253" s="88"/>
      <c r="E253" s="89"/>
      <c r="F253" s="89"/>
      <c r="G253" s="90" t="s">
        <v>73</v>
      </c>
      <c r="H253" s="91" t="s">
        <v>24</v>
      </c>
      <c r="I253" s="92"/>
      <c r="J253" s="97"/>
      <c r="K253" s="150">
        <v>0</v>
      </c>
      <c r="L253" s="150">
        <v>0</v>
      </c>
      <c r="M253" s="150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50">
        <v>0</v>
      </c>
      <c r="V253" s="150">
        <v>0</v>
      </c>
      <c r="W253" s="4"/>
      <c r="X253" s="28"/>
      <c r="Y253" s="96"/>
      <c r="Z253" s="96"/>
    </row>
    <row r="254" spans="1:26" ht="21.75" customHeight="1" x14ac:dyDescent="0.45">
      <c r="A254" s="85"/>
      <c r="B254" s="86"/>
      <c r="C254" s="87"/>
      <c r="D254" s="88"/>
      <c r="E254" s="89"/>
      <c r="F254" s="89"/>
      <c r="G254" s="90" t="s">
        <v>74</v>
      </c>
      <c r="H254" s="91" t="s">
        <v>24</v>
      </c>
      <c r="I254" s="92"/>
      <c r="J254" s="97"/>
      <c r="K254" s="150">
        <v>0</v>
      </c>
      <c r="L254" s="150">
        <v>0</v>
      </c>
      <c r="M254" s="150">
        <v>0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50">
        <v>0</v>
      </c>
      <c r="V254" s="150">
        <v>0</v>
      </c>
      <c r="W254" s="4"/>
      <c r="X254" s="28"/>
      <c r="Y254" s="96"/>
      <c r="Z254" s="96"/>
    </row>
    <row r="255" spans="1:26" ht="21.75" customHeight="1" x14ac:dyDescent="0.45">
      <c r="A255" s="85"/>
      <c r="B255" s="86"/>
      <c r="C255" s="87"/>
      <c r="D255" s="88"/>
      <c r="E255" s="89"/>
      <c r="F255" s="89"/>
      <c r="G255" s="90" t="s">
        <v>75</v>
      </c>
      <c r="H255" s="91" t="s">
        <v>24</v>
      </c>
      <c r="I255" s="92"/>
      <c r="J255" s="97"/>
      <c r="K255" s="150">
        <v>0</v>
      </c>
      <c r="L255" s="150">
        <v>0</v>
      </c>
      <c r="M255" s="150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50">
        <v>0</v>
      </c>
      <c r="V255" s="150">
        <v>0</v>
      </c>
      <c r="W255" s="4"/>
      <c r="X255" s="28"/>
      <c r="Y255" s="96"/>
      <c r="Z255" s="96"/>
    </row>
    <row r="256" spans="1:26" ht="21.75" customHeight="1" x14ac:dyDescent="0.45">
      <c r="A256" s="85"/>
      <c r="B256" s="86"/>
      <c r="C256" s="87"/>
      <c r="D256" s="88"/>
      <c r="E256" s="89"/>
      <c r="F256" s="89"/>
      <c r="G256" s="90" t="s">
        <v>47</v>
      </c>
      <c r="H256" s="91" t="s">
        <v>24</v>
      </c>
      <c r="I256" s="92"/>
      <c r="J256" s="97"/>
      <c r="K256" s="150">
        <v>0</v>
      </c>
      <c r="L256" s="150">
        <v>0</v>
      </c>
      <c r="M256" s="150">
        <v>0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50">
        <v>0</v>
      </c>
      <c r="V256" s="150">
        <v>0</v>
      </c>
      <c r="W256" s="4"/>
      <c r="X256" s="28"/>
      <c r="Y256" s="96"/>
      <c r="Z256" s="96"/>
    </row>
    <row r="257" spans="1:26" ht="21.75" customHeight="1" x14ac:dyDescent="0.45">
      <c r="A257" s="142"/>
      <c r="B257" s="51"/>
      <c r="C257" s="51"/>
      <c r="D257" s="143"/>
      <c r="E257" s="144" t="s">
        <v>48</v>
      </c>
      <c r="F257" s="136"/>
      <c r="G257" s="194"/>
      <c r="H257" s="138" t="s">
        <v>24</v>
      </c>
      <c r="I257" s="139"/>
      <c r="J257" s="140">
        <v>71400</v>
      </c>
      <c r="K257" s="141">
        <f t="shared" ref="K257:V257" si="48">SUM(K258:K267)</f>
        <v>0</v>
      </c>
      <c r="L257" s="141">
        <f t="shared" si="48"/>
        <v>0</v>
      </c>
      <c r="M257" s="141">
        <f t="shared" si="48"/>
        <v>0</v>
      </c>
      <c r="N257" s="141">
        <f t="shared" si="48"/>
        <v>2000</v>
      </c>
      <c r="O257" s="141">
        <f t="shared" si="48"/>
        <v>69400</v>
      </c>
      <c r="P257" s="141">
        <f t="shared" si="48"/>
        <v>0</v>
      </c>
      <c r="Q257" s="141">
        <f t="shared" si="48"/>
        <v>0</v>
      </c>
      <c r="R257" s="141">
        <f t="shared" si="48"/>
        <v>0</v>
      </c>
      <c r="S257" s="141">
        <f t="shared" si="48"/>
        <v>0</v>
      </c>
      <c r="T257" s="141">
        <f t="shared" si="48"/>
        <v>0</v>
      </c>
      <c r="U257" s="141">
        <f t="shared" si="48"/>
        <v>0</v>
      </c>
      <c r="V257" s="141">
        <f t="shared" si="48"/>
        <v>0</v>
      </c>
      <c r="W257" s="4">
        <f>SUM(K257:V257)</f>
        <v>71400</v>
      </c>
      <c r="X257" s="28">
        <f>J257-W257</f>
        <v>0</v>
      </c>
      <c r="Y257" s="5"/>
      <c r="Z257" s="5"/>
    </row>
    <row r="258" spans="1:26" ht="21.75" customHeight="1" x14ac:dyDescent="0.45">
      <c r="A258" s="147"/>
      <c r="B258" s="88"/>
      <c r="C258" s="86"/>
      <c r="D258" s="148"/>
      <c r="E258" s="89"/>
      <c r="F258" s="89"/>
      <c r="G258" s="90" t="s">
        <v>125</v>
      </c>
      <c r="H258" s="149" t="s">
        <v>24</v>
      </c>
      <c r="I258" s="259"/>
      <c r="J258" s="97">
        <v>54500</v>
      </c>
      <c r="K258" s="150">
        <v>0</v>
      </c>
      <c r="L258" s="150">
        <v>0</v>
      </c>
      <c r="M258" s="150">
        <v>0</v>
      </c>
      <c r="N258" s="150">
        <v>0</v>
      </c>
      <c r="O258" s="150">
        <v>54500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50">
        <v>0</v>
      </c>
      <c r="V258" s="150">
        <v>0</v>
      </c>
      <c r="W258" s="4"/>
      <c r="X258" s="28"/>
      <c r="Y258" s="5"/>
      <c r="Z258" s="5"/>
    </row>
    <row r="259" spans="1:26" ht="21.75" customHeight="1" x14ac:dyDescent="0.45">
      <c r="A259" s="147"/>
      <c r="B259" s="88"/>
      <c r="C259" s="86"/>
      <c r="D259" s="148"/>
      <c r="E259" s="89"/>
      <c r="F259" s="89"/>
      <c r="G259" s="90" t="s">
        <v>50</v>
      </c>
      <c r="H259" s="149" t="s">
        <v>24</v>
      </c>
      <c r="I259" s="259"/>
      <c r="J259" s="97">
        <v>12900</v>
      </c>
      <c r="K259" s="150">
        <v>0</v>
      </c>
      <c r="L259" s="150">
        <v>0</v>
      </c>
      <c r="M259" s="150">
        <v>0</v>
      </c>
      <c r="N259" s="150">
        <v>0</v>
      </c>
      <c r="O259" s="150">
        <v>12900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50">
        <v>0</v>
      </c>
      <c r="V259" s="150">
        <v>0</v>
      </c>
      <c r="W259" s="4"/>
      <c r="X259" s="28"/>
      <c r="Y259" s="5"/>
      <c r="Z259" s="5"/>
    </row>
    <row r="260" spans="1:26" ht="21.75" customHeight="1" x14ac:dyDescent="0.45">
      <c r="A260" s="147"/>
      <c r="B260" s="88"/>
      <c r="C260" s="86"/>
      <c r="D260" s="148"/>
      <c r="E260" s="89"/>
      <c r="F260" s="89"/>
      <c r="G260" s="90" t="s">
        <v>51</v>
      </c>
      <c r="H260" s="149" t="s">
        <v>24</v>
      </c>
      <c r="I260" s="259"/>
      <c r="J260" s="97"/>
      <c r="K260" s="150">
        <v>0</v>
      </c>
      <c r="L260" s="150">
        <v>0</v>
      </c>
      <c r="M260" s="150">
        <v>0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50">
        <v>0</v>
      </c>
      <c r="V260" s="150">
        <v>0</v>
      </c>
      <c r="W260" s="4"/>
      <c r="X260" s="28"/>
      <c r="Y260" s="5"/>
      <c r="Z260" s="5"/>
    </row>
    <row r="261" spans="1:26" ht="21.75" customHeight="1" x14ac:dyDescent="0.45">
      <c r="A261" s="147"/>
      <c r="B261" s="88"/>
      <c r="C261" s="86"/>
      <c r="D261" s="148"/>
      <c r="E261" s="89"/>
      <c r="F261" s="89"/>
      <c r="G261" s="90" t="s">
        <v>52</v>
      </c>
      <c r="H261" s="149" t="s">
        <v>24</v>
      </c>
      <c r="I261" s="259"/>
      <c r="J261" s="97">
        <v>2000</v>
      </c>
      <c r="K261" s="150">
        <v>0</v>
      </c>
      <c r="L261" s="150">
        <v>0</v>
      </c>
      <c r="M261" s="150">
        <v>0</v>
      </c>
      <c r="N261" s="150">
        <v>1000</v>
      </c>
      <c r="O261" s="150">
        <v>1000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50">
        <v>0</v>
      </c>
      <c r="V261" s="150">
        <v>0</v>
      </c>
      <c r="W261" s="4"/>
      <c r="X261" s="28"/>
      <c r="Y261" s="5"/>
      <c r="Z261" s="5"/>
    </row>
    <row r="262" spans="1:26" ht="21.75" customHeight="1" x14ac:dyDescent="0.45">
      <c r="A262" s="147"/>
      <c r="B262" s="88"/>
      <c r="C262" s="86"/>
      <c r="D262" s="148"/>
      <c r="E262" s="89"/>
      <c r="F262" s="89"/>
      <c r="G262" s="90" t="s">
        <v>53</v>
      </c>
      <c r="H262" s="149" t="s">
        <v>24</v>
      </c>
      <c r="I262" s="259"/>
      <c r="J262" s="97"/>
      <c r="K262" s="150">
        <v>0</v>
      </c>
      <c r="L262" s="150">
        <v>0</v>
      </c>
      <c r="M262" s="150">
        <v>0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50">
        <v>0</v>
      </c>
      <c r="V262" s="150">
        <v>0</v>
      </c>
      <c r="W262" s="4"/>
      <c r="X262" s="28"/>
      <c r="Y262" s="5"/>
      <c r="Z262" s="5"/>
    </row>
    <row r="263" spans="1:26" ht="21.75" customHeight="1" x14ac:dyDescent="0.45">
      <c r="A263" s="147"/>
      <c r="B263" s="88"/>
      <c r="C263" s="86"/>
      <c r="D263" s="148"/>
      <c r="E263" s="89"/>
      <c r="F263" s="89"/>
      <c r="G263" s="90" t="s">
        <v>54</v>
      </c>
      <c r="H263" s="149" t="s">
        <v>24</v>
      </c>
      <c r="I263" s="259"/>
      <c r="J263" s="97"/>
      <c r="K263" s="150">
        <v>0</v>
      </c>
      <c r="L263" s="150">
        <v>0</v>
      </c>
      <c r="M263" s="150">
        <v>0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50">
        <v>0</v>
      </c>
      <c r="V263" s="150">
        <v>0</v>
      </c>
      <c r="W263" s="4"/>
      <c r="X263" s="28"/>
      <c r="Y263" s="5"/>
      <c r="Z263" s="5"/>
    </row>
    <row r="264" spans="1:26" ht="21.75" customHeight="1" x14ac:dyDescent="0.45">
      <c r="A264" s="147"/>
      <c r="B264" s="88"/>
      <c r="C264" s="86"/>
      <c r="D264" s="148"/>
      <c r="E264" s="89"/>
      <c r="F264" s="89"/>
      <c r="G264" s="89" t="s">
        <v>55</v>
      </c>
      <c r="H264" s="149" t="s">
        <v>24</v>
      </c>
      <c r="I264" s="259"/>
      <c r="J264" s="97"/>
      <c r="K264" s="150">
        <v>0</v>
      </c>
      <c r="L264" s="150">
        <v>0</v>
      </c>
      <c r="M264" s="150">
        <v>0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50">
        <v>0</v>
      </c>
      <c r="V264" s="150">
        <v>0</v>
      </c>
      <c r="W264" s="4"/>
      <c r="X264" s="28"/>
      <c r="Y264" s="5"/>
      <c r="Z264" s="5"/>
    </row>
    <row r="265" spans="1:26" ht="21.75" customHeight="1" x14ac:dyDescent="0.45">
      <c r="A265" s="147"/>
      <c r="B265" s="88"/>
      <c r="C265" s="86"/>
      <c r="D265" s="148"/>
      <c r="E265" s="89"/>
      <c r="F265" s="89"/>
      <c r="G265" s="89" t="s">
        <v>56</v>
      </c>
      <c r="H265" s="149" t="s">
        <v>24</v>
      </c>
      <c r="I265" s="259"/>
      <c r="J265" s="97">
        <v>2000</v>
      </c>
      <c r="K265" s="150">
        <v>0</v>
      </c>
      <c r="L265" s="150">
        <v>0</v>
      </c>
      <c r="M265" s="150">
        <v>0</v>
      </c>
      <c r="N265" s="150">
        <v>1000</v>
      </c>
      <c r="O265" s="150">
        <v>1000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50">
        <v>0</v>
      </c>
      <c r="V265" s="150">
        <v>0</v>
      </c>
      <c r="W265" s="4"/>
      <c r="X265" s="28"/>
      <c r="Y265" s="5"/>
      <c r="Z265" s="5"/>
    </row>
    <row r="266" spans="1:26" ht="21.75" customHeight="1" x14ac:dyDescent="0.45">
      <c r="A266" s="147"/>
      <c r="B266" s="88"/>
      <c r="C266" s="86"/>
      <c r="D266" s="148"/>
      <c r="E266" s="89"/>
      <c r="F266" s="89"/>
      <c r="G266" s="89" t="s">
        <v>57</v>
      </c>
      <c r="H266" s="149" t="s">
        <v>24</v>
      </c>
      <c r="I266" s="259"/>
      <c r="J266" s="97"/>
      <c r="K266" s="150">
        <v>0</v>
      </c>
      <c r="L266" s="150">
        <v>0</v>
      </c>
      <c r="M266" s="150">
        <v>0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50">
        <v>0</v>
      </c>
      <c r="V266" s="150">
        <v>0</v>
      </c>
      <c r="W266" s="4"/>
      <c r="X266" s="28"/>
      <c r="Y266" s="5"/>
      <c r="Z266" s="5"/>
    </row>
    <row r="267" spans="1:26" ht="21.75" customHeight="1" x14ac:dyDescent="0.45">
      <c r="A267" s="147"/>
      <c r="B267" s="88"/>
      <c r="C267" s="86"/>
      <c r="D267" s="148"/>
      <c r="E267" s="89"/>
      <c r="F267" s="89"/>
      <c r="G267" s="89" t="s">
        <v>58</v>
      </c>
      <c r="H267" s="149" t="s">
        <v>24</v>
      </c>
      <c r="I267" s="259"/>
      <c r="J267" s="97"/>
      <c r="K267" s="150">
        <v>0</v>
      </c>
      <c r="L267" s="150">
        <v>0</v>
      </c>
      <c r="M267" s="150">
        <v>0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50">
        <v>0</v>
      </c>
      <c r="V267" s="150">
        <v>0</v>
      </c>
      <c r="W267" s="4"/>
      <c r="X267" s="28"/>
      <c r="Y267" s="5"/>
      <c r="Z267" s="5"/>
    </row>
    <row r="268" spans="1:26" ht="21.75" customHeight="1" x14ac:dyDescent="0.45">
      <c r="A268" s="147"/>
      <c r="B268" s="88"/>
      <c r="C268" s="86"/>
      <c r="D268" s="148"/>
      <c r="E268" s="152" t="s">
        <v>37</v>
      </c>
      <c r="F268" s="89"/>
      <c r="G268" s="89"/>
      <c r="H268" s="153" t="s">
        <v>24</v>
      </c>
      <c r="I268" s="295"/>
      <c r="J268" s="155">
        <v>0</v>
      </c>
      <c r="K268" s="150">
        <v>0</v>
      </c>
      <c r="L268" s="150">
        <v>0</v>
      </c>
      <c r="M268" s="150">
        <v>0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50">
        <v>0</v>
      </c>
      <c r="V268" s="150">
        <v>0</v>
      </c>
      <c r="W268" s="4">
        <f>SUM(K268:V268)</f>
        <v>0</v>
      </c>
      <c r="X268" s="28">
        <f>J268-W268</f>
        <v>0</v>
      </c>
      <c r="Y268" s="5"/>
      <c r="Z268" s="5"/>
    </row>
    <row r="269" spans="1:26" ht="21.75" customHeight="1" x14ac:dyDescent="0.45">
      <c r="A269" s="198" t="s">
        <v>21</v>
      </c>
      <c r="B269" s="148" t="s">
        <v>59</v>
      </c>
      <c r="C269" s="86"/>
      <c r="D269" s="148"/>
      <c r="E269" s="89"/>
      <c r="F269" s="89"/>
      <c r="G269" s="89"/>
      <c r="H269" s="149"/>
      <c r="I269" s="92"/>
      <c r="J269" s="97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4"/>
      <c r="X269" s="28"/>
      <c r="Y269" s="5"/>
      <c r="Z269" s="5"/>
    </row>
    <row r="270" spans="1:26" ht="21.75" customHeight="1" x14ac:dyDescent="0.45">
      <c r="A270" s="198"/>
      <c r="B270" s="148"/>
      <c r="C270" s="86"/>
      <c r="D270" s="148"/>
      <c r="E270" s="89">
        <v>1</v>
      </c>
      <c r="F270" s="89" t="s">
        <v>60</v>
      </c>
      <c r="G270" s="89"/>
      <c r="H270" s="149"/>
      <c r="I270" s="92"/>
      <c r="J270" s="97"/>
      <c r="K270" s="150"/>
      <c r="L270" s="150"/>
      <c r="M270" s="150"/>
      <c r="N270" s="166"/>
      <c r="O270" s="150"/>
      <c r="P270" s="150"/>
      <c r="Q270" s="150"/>
      <c r="R270" s="150"/>
      <c r="S270" s="150"/>
      <c r="T270" s="150"/>
      <c r="U270" s="150"/>
      <c r="V270" s="150"/>
      <c r="W270" s="4"/>
      <c r="X270" s="28"/>
      <c r="Y270" s="5"/>
      <c r="Z270" s="5"/>
    </row>
    <row r="271" spans="1:26" ht="21.75" customHeight="1" x14ac:dyDescent="0.45">
      <c r="A271" s="198"/>
      <c r="B271" s="148"/>
      <c r="C271" s="86"/>
      <c r="D271" s="148"/>
      <c r="E271" s="174">
        <v>2</v>
      </c>
      <c r="F271" s="265" t="s">
        <v>126</v>
      </c>
      <c r="G271" s="89"/>
      <c r="H271" s="162" t="s">
        <v>71</v>
      </c>
      <c r="I271" s="165">
        <f ca="1">IFERROR(__xludf.DUMMYFUNCTION("IMPORTRANGE(""https://docs.google.com/spreadsheets/d/1C3CXT74ZlgGe6_JY_1olB1XN4rF0dxEuIIF-xsYjHgg/edit?usp=sharing"",""พรบ!BF63"")"),1)</f>
        <v>1</v>
      </c>
      <c r="J271" s="145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4"/>
      <c r="X271" s="28"/>
      <c r="Y271" s="5"/>
      <c r="Z271" s="5"/>
    </row>
    <row r="272" spans="1:26" ht="21.75" customHeight="1" x14ac:dyDescent="0.45">
      <c r="A272" s="198"/>
      <c r="B272" s="148"/>
      <c r="C272" s="86"/>
      <c r="D272" s="148"/>
      <c r="E272" s="174">
        <v>3</v>
      </c>
      <c r="F272" s="176" t="s">
        <v>127</v>
      </c>
      <c r="G272" s="89"/>
      <c r="H272" s="162" t="s">
        <v>42</v>
      </c>
      <c r="I272" s="165">
        <f ca="1">IFERROR(__xludf.DUMMYFUNCTION("IMPORTRANGE(""https://docs.google.com/spreadsheets/d/1C3CXT74ZlgGe6_JY_1olB1XN4rF0dxEuIIF-xsYjHgg/edit?usp=sharing"",""พรบ!BG63"")"),20)</f>
        <v>20</v>
      </c>
      <c r="J272" s="145"/>
      <c r="K272" s="163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4"/>
      <c r="X272" s="28"/>
      <c r="Y272" s="5"/>
      <c r="Z272" s="5"/>
    </row>
    <row r="273" spans="1:26" ht="21.75" customHeight="1" x14ac:dyDescent="0.45">
      <c r="A273" s="198"/>
      <c r="B273" s="148"/>
      <c r="C273" s="86"/>
      <c r="D273" s="148"/>
      <c r="E273" s="89">
        <v>3</v>
      </c>
      <c r="F273" s="171" t="s">
        <v>116</v>
      </c>
      <c r="G273" s="89"/>
      <c r="H273" s="162" t="s">
        <v>42</v>
      </c>
      <c r="I273" s="165">
        <f ca="1">IFERROR(__xludf.DUMMYFUNCTION("IMPORTRANGE(""https://docs.google.com/spreadsheets/d/1C3CXT74ZlgGe6_JY_1olB1XN4rF0dxEuIIF-xsYjHgg/edit?usp=sharing"",""พรบ!BH63"")"),20)</f>
        <v>20</v>
      </c>
      <c r="J273" s="145"/>
      <c r="K273" s="163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4"/>
      <c r="X273" s="28"/>
      <c r="Y273" s="5"/>
      <c r="Z273" s="5"/>
    </row>
    <row r="274" spans="1:26" ht="21.75" customHeight="1" x14ac:dyDescent="0.45">
      <c r="A274" s="198"/>
      <c r="B274" s="148"/>
      <c r="C274" s="86"/>
      <c r="D274" s="148"/>
      <c r="E274" s="160">
        <v>4</v>
      </c>
      <c r="F274" s="176" t="s">
        <v>128</v>
      </c>
      <c r="G274" s="89"/>
      <c r="H274" s="162" t="s">
        <v>42</v>
      </c>
      <c r="I274" s="165">
        <f ca="1">IFERROR(__xludf.DUMMYFUNCTION("IMPORTRANGE(""https://docs.google.com/spreadsheets/d/1C3CXT74ZlgGe6_JY_1olB1XN4rF0dxEuIIF-xsYjHgg/edit?usp=sharing"",""พรบ!BI63"")"),1)</f>
        <v>1</v>
      </c>
      <c r="J274" s="145"/>
      <c r="K274" s="163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4"/>
      <c r="X274" s="28"/>
      <c r="Y274" s="5"/>
      <c r="Z274" s="5"/>
    </row>
    <row r="275" spans="1:26" ht="21.75" customHeight="1" x14ac:dyDescent="0.45">
      <c r="A275" s="198"/>
      <c r="B275" s="148"/>
      <c r="C275" s="86"/>
      <c r="D275" s="148"/>
      <c r="E275" s="89">
        <v>5</v>
      </c>
      <c r="F275" s="89" t="s">
        <v>66</v>
      </c>
      <c r="G275" s="89"/>
      <c r="H275" s="164"/>
      <c r="I275" s="165"/>
      <c r="J275" s="145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296"/>
      <c r="V275" s="146"/>
      <c r="W275" s="4"/>
      <c r="X275" s="28"/>
      <c r="Y275" s="5"/>
      <c r="Z275" s="5"/>
    </row>
    <row r="276" spans="1:26" ht="21.75" customHeight="1" x14ac:dyDescent="0.45">
      <c r="A276" s="198"/>
      <c r="B276" s="148"/>
      <c r="C276" s="86"/>
      <c r="D276" s="148"/>
      <c r="E276" s="89">
        <v>6</v>
      </c>
      <c r="F276" s="89" t="s">
        <v>67</v>
      </c>
      <c r="G276" s="89"/>
      <c r="H276" s="212"/>
      <c r="I276" s="213"/>
      <c r="J276" s="262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66"/>
      <c r="V276" s="150"/>
      <c r="W276" s="4"/>
      <c r="X276" s="28"/>
      <c r="Y276" s="5"/>
      <c r="Z276" s="5"/>
    </row>
    <row r="277" spans="1:26" ht="21.75" customHeight="1" x14ac:dyDescent="0.45">
      <c r="A277" s="287"/>
      <c r="B277" s="288" t="s">
        <v>129</v>
      </c>
      <c r="C277" s="288"/>
      <c r="D277" s="288"/>
      <c r="E277" s="288"/>
      <c r="F277" s="288"/>
      <c r="G277" s="289"/>
      <c r="H277" s="290" t="s">
        <v>42</v>
      </c>
      <c r="I277" s="291">
        <f ca="1">I298</f>
        <v>15</v>
      </c>
      <c r="J277" s="292">
        <f t="shared" ref="J277:V277" si="49">+J278+J295</f>
        <v>165200</v>
      </c>
      <c r="K277" s="293">
        <f t="shared" si="49"/>
        <v>0</v>
      </c>
      <c r="L277" s="293">
        <f t="shared" si="49"/>
        <v>0</v>
      </c>
      <c r="M277" s="293">
        <f t="shared" si="49"/>
        <v>11000</v>
      </c>
      <c r="N277" s="293">
        <f t="shared" si="49"/>
        <v>11000</v>
      </c>
      <c r="O277" s="293">
        <f t="shared" si="49"/>
        <v>13500</v>
      </c>
      <c r="P277" s="293">
        <f t="shared" si="49"/>
        <v>63700</v>
      </c>
      <c r="Q277" s="293">
        <f t="shared" si="49"/>
        <v>11000</v>
      </c>
      <c r="R277" s="293">
        <f t="shared" si="49"/>
        <v>11000</v>
      </c>
      <c r="S277" s="293">
        <f t="shared" si="49"/>
        <v>11000</v>
      </c>
      <c r="T277" s="293">
        <f t="shared" si="49"/>
        <v>11000</v>
      </c>
      <c r="U277" s="293">
        <f t="shared" si="49"/>
        <v>11000</v>
      </c>
      <c r="V277" s="294">
        <f t="shared" si="49"/>
        <v>11000</v>
      </c>
      <c r="W277" s="4">
        <f>SUM(K277:V277)</f>
        <v>165200</v>
      </c>
      <c r="X277" s="28">
        <f>J277-W277</f>
        <v>0</v>
      </c>
      <c r="Y277" s="5"/>
      <c r="Z277" s="5"/>
    </row>
    <row r="278" spans="1:26" ht="21.75" customHeight="1" x14ac:dyDescent="0.45">
      <c r="A278" s="78" t="s">
        <v>21</v>
      </c>
      <c r="B278" s="192" t="s">
        <v>22</v>
      </c>
      <c r="C278" s="80"/>
      <c r="D278" s="80"/>
      <c r="E278" s="193" t="s">
        <v>72</v>
      </c>
      <c r="F278" s="136"/>
      <c r="G278" s="194"/>
      <c r="H278" s="138" t="s">
        <v>24</v>
      </c>
      <c r="I278" s="139"/>
      <c r="J278" s="84">
        <f t="shared" ref="J278:V278" si="50">SUM(J279,J284)</f>
        <v>165200</v>
      </c>
      <c r="K278" s="141">
        <f t="shared" si="50"/>
        <v>0</v>
      </c>
      <c r="L278" s="141">
        <f t="shared" si="50"/>
        <v>0</v>
      </c>
      <c r="M278" s="141">
        <f t="shared" si="50"/>
        <v>11000</v>
      </c>
      <c r="N278" s="141">
        <f t="shared" si="50"/>
        <v>11000</v>
      </c>
      <c r="O278" s="141">
        <f t="shared" si="50"/>
        <v>13500</v>
      </c>
      <c r="P278" s="141">
        <f t="shared" si="50"/>
        <v>63700</v>
      </c>
      <c r="Q278" s="141">
        <f t="shared" si="50"/>
        <v>11000</v>
      </c>
      <c r="R278" s="141">
        <f t="shared" si="50"/>
        <v>11000</v>
      </c>
      <c r="S278" s="141">
        <f t="shared" si="50"/>
        <v>11000</v>
      </c>
      <c r="T278" s="141">
        <f t="shared" si="50"/>
        <v>11000</v>
      </c>
      <c r="U278" s="141">
        <f t="shared" si="50"/>
        <v>11000</v>
      </c>
      <c r="V278" s="141">
        <f t="shared" si="50"/>
        <v>11000</v>
      </c>
      <c r="W278" s="4">
        <f>SUM(K278:V278)</f>
        <v>165200</v>
      </c>
      <c r="X278" s="28">
        <f>J278-W278</f>
        <v>0</v>
      </c>
      <c r="Y278" s="5"/>
      <c r="Z278" s="5"/>
    </row>
    <row r="279" spans="1:26" ht="21.75" customHeight="1" x14ac:dyDescent="0.45">
      <c r="A279" s="142"/>
      <c r="B279" s="51"/>
      <c r="C279" s="51"/>
      <c r="D279" s="143"/>
      <c r="E279" s="144" t="s">
        <v>43</v>
      </c>
      <c r="F279" s="136"/>
      <c r="G279" s="194"/>
      <c r="H279" s="138" t="s">
        <v>24</v>
      </c>
      <c r="I279" s="139"/>
      <c r="J279" s="140">
        <v>0</v>
      </c>
      <c r="K279" s="141">
        <f t="shared" ref="K279:V279" si="51">SUM(K280:K283)</f>
        <v>0</v>
      </c>
      <c r="L279" s="141">
        <f t="shared" si="51"/>
        <v>0</v>
      </c>
      <c r="M279" s="141">
        <f t="shared" si="51"/>
        <v>0</v>
      </c>
      <c r="N279" s="141">
        <f t="shared" si="51"/>
        <v>0</v>
      </c>
      <c r="O279" s="141">
        <f t="shared" si="51"/>
        <v>0</v>
      </c>
      <c r="P279" s="141">
        <f t="shared" si="51"/>
        <v>0</v>
      </c>
      <c r="Q279" s="141">
        <f t="shared" si="51"/>
        <v>0</v>
      </c>
      <c r="R279" s="141">
        <f t="shared" si="51"/>
        <v>0</v>
      </c>
      <c r="S279" s="141">
        <f t="shared" si="51"/>
        <v>0</v>
      </c>
      <c r="T279" s="141">
        <f t="shared" si="51"/>
        <v>0</v>
      </c>
      <c r="U279" s="141">
        <f t="shared" si="51"/>
        <v>0</v>
      </c>
      <c r="V279" s="141">
        <f t="shared" si="51"/>
        <v>0</v>
      </c>
      <c r="W279" s="4">
        <f>SUM(K279:V279)</f>
        <v>0</v>
      </c>
      <c r="X279" s="28">
        <f>J279-W279</f>
        <v>0</v>
      </c>
      <c r="Y279" s="5"/>
      <c r="Z279" s="5"/>
    </row>
    <row r="280" spans="1:26" ht="21.75" customHeight="1" x14ac:dyDescent="0.45">
      <c r="A280" s="85"/>
      <c r="B280" s="86"/>
      <c r="C280" s="87"/>
      <c r="D280" s="88"/>
      <c r="E280" s="89"/>
      <c r="F280" s="89"/>
      <c r="G280" s="90" t="s">
        <v>73</v>
      </c>
      <c r="H280" s="91" t="s">
        <v>24</v>
      </c>
      <c r="I280" s="92"/>
      <c r="J280" s="97"/>
      <c r="K280" s="150">
        <v>0</v>
      </c>
      <c r="L280" s="150">
        <v>0</v>
      </c>
      <c r="M280" s="150">
        <v>0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50">
        <v>0</v>
      </c>
      <c r="V280" s="150">
        <v>0</v>
      </c>
      <c r="W280" s="95"/>
      <c r="X280" s="28"/>
      <c r="Y280" s="96"/>
      <c r="Z280" s="96"/>
    </row>
    <row r="281" spans="1:26" ht="21.75" customHeight="1" x14ac:dyDescent="0.45">
      <c r="A281" s="85"/>
      <c r="B281" s="86"/>
      <c r="C281" s="87"/>
      <c r="D281" s="88"/>
      <c r="E281" s="89"/>
      <c r="F281" s="89"/>
      <c r="G281" s="90" t="s">
        <v>74</v>
      </c>
      <c r="H281" s="91" t="s">
        <v>24</v>
      </c>
      <c r="I281" s="92"/>
      <c r="J281" s="97"/>
      <c r="K281" s="150">
        <v>0</v>
      </c>
      <c r="L281" s="150">
        <v>0</v>
      </c>
      <c r="M281" s="150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50">
        <v>0</v>
      </c>
      <c r="V281" s="150">
        <v>0</v>
      </c>
      <c r="W281" s="95"/>
      <c r="X281" s="28"/>
      <c r="Y281" s="96"/>
      <c r="Z281" s="96"/>
    </row>
    <row r="282" spans="1:26" ht="21.75" customHeight="1" x14ac:dyDescent="0.45">
      <c r="A282" s="85"/>
      <c r="B282" s="86"/>
      <c r="C282" s="87"/>
      <c r="D282" s="88"/>
      <c r="E282" s="89"/>
      <c r="F282" s="89"/>
      <c r="G282" s="90" t="s">
        <v>75</v>
      </c>
      <c r="H282" s="91" t="s">
        <v>24</v>
      </c>
      <c r="I282" s="92"/>
      <c r="J282" s="97"/>
      <c r="K282" s="150">
        <v>0</v>
      </c>
      <c r="L282" s="150">
        <v>0</v>
      </c>
      <c r="M282" s="150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50">
        <v>0</v>
      </c>
      <c r="V282" s="150">
        <v>0</v>
      </c>
      <c r="W282" s="95"/>
      <c r="X282" s="28"/>
      <c r="Y282" s="96"/>
      <c r="Z282" s="96"/>
    </row>
    <row r="283" spans="1:26" ht="21.75" customHeight="1" x14ac:dyDescent="0.45">
      <c r="A283" s="85"/>
      <c r="B283" s="86"/>
      <c r="C283" s="87"/>
      <c r="D283" s="88"/>
      <c r="E283" s="89"/>
      <c r="F283" s="89"/>
      <c r="G283" s="90" t="s">
        <v>47</v>
      </c>
      <c r="H283" s="91" t="s">
        <v>24</v>
      </c>
      <c r="I283" s="92"/>
      <c r="J283" s="97"/>
      <c r="K283" s="150">
        <v>0</v>
      </c>
      <c r="L283" s="150">
        <v>0</v>
      </c>
      <c r="M283" s="150">
        <v>0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50">
        <v>0</v>
      </c>
      <c r="V283" s="150">
        <v>0</v>
      </c>
      <c r="W283" s="95"/>
      <c r="X283" s="28"/>
      <c r="Y283" s="96"/>
      <c r="Z283" s="96"/>
    </row>
    <row r="284" spans="1:26" ht="21.75" customHeight="1" x14ac:dyDescent="0.45">
      <c r="A284" s="142"/>
      <c r="B284" s="51"/>
      <c r="C284" s="51"/>
      <c r="D284" s="143"/>
      <c r="E284" s="144" t="s">
        <v>48</v>
      </c>
      <c r="F284" s="136"/>
      <c r="G284" s="194"/>
      <c r="H284" s="138" t="s">
        <v>24</v>
      </c>
      <c r="I284" s="139"/>
      <c r="J284" s="140">
        <v>165200</v>
      </c>
      <c r="K284" s="141">
        <f t="shared" ref="K284:V284" si="52">SUM(K285:K294)</f>
        <v>0</v>
      </c>
      <c r="L284" s="141">
        <f t="shared" si="52"/>
        <v>0</v>
      </c>
      <c r="M284" s="141">
        <f t="shared" si="52"/>
        <v>11000</v>
      </c>
      <c r="N284" s="141">
        <f t="shared" si="52"/>
        <v>11000</v>
      </c>
      <c r="O284" s="141">
        <f t="shared" si="52"/>
        <v>13500</v>
      </c>
      <c r="P284" s="141">
        <f t="shared" si="52"/>
        <v>63700</v>
      </c>
      <c r="Q284" s="141">
        <f t="shared" si="52"/>
        <v>11000</v>
      </c>
      <c r="R284" s="141">
        <f t="shared" si="52"/>
        <v>11000</v>
      </c>
      <c r="S284" s="141">
        <f t="shared" si="52"/>
        <v>11000</v>
      </c>
      <c r="T284" s="141">
        <f t="shared" si="52"/>
        <v>11000</v>
      </c>
      <c r="U284" s="141">
        <f t="shared" si="52"/>
        <v>11000</v>
      </c>
      <c r="V284" s="141">
        <f t="shared" si="52"/>
        <v>11000</v>
      </c>
      <c r="W284" s="4">
        <f>SUM(K284:V284)</f>
        <v>165200</v>
      </c>
      <c r="X284" s="28">
        <f>J284-W284</f>
        <v>0</v>
      </c>
      <c r="Y284" s="5"/>
      <c r="Z284" s="5"/>
    </row>
    <row r="285" spans="1:26" ht="21.75" customHeight="1" x14ac:dyDescent="0.45">
      <c r="A285" s="147"/>
      <c r="B285" s="88"/>
      <c r="C285" s="86"/>
      <c r="D285" s="148"/>
      <c r="E285" s="89"/>
      <c r="F285" s="89"/>
      <c r="G285" s="90" t="s">
        <v>130</v>
      </c>
      <c r="H285" s="149" t="s">
        <v>24</v>
      </c>
      <c r="I285" s="259"/>
      <c r="J285" s="97">
        <v>50700</v>
      </c>
      <c r="K285" s="150">
        <v>0</v>
      </c>
      <c r="L285" s="150">
        <v>0</v>
      </c>
      <c r="M285" s="150">
        <v>0</v>
      </c>
      <c r="N285" s="150">
        <v>0</v>
      </c>
      <c r="O285" s="150">
        <v>0</v>
      </c>
      <c r="P285" s="150">
        <v>50700</v>
      </c>
      <c r="Q285" s="150">
        <v>0</v>
      </c>
      <c r="R285" s="150">
        <v>0</v>
      </c>
      <c r="S285" s="150">
        <v>0</v>
      </c>
      <c r="T285" s="150">
        <v>0</v>
      </c>
      <c r="U285" s="150">
        <v>0</v>
      </c>
      <c r="V285" s="150">
        <v>0</v>
      </c>
      <c r="W285" s="4"/>
      <c r="X285" s="28"/>
      <c r="Y285" s="5"/>
      <c r="Z285" s="5"/>
    </row>
    <row r="286" spans="1:26" ht="21.75" customHeight="1" x14ac:dyDescent="0.45">
      <c r="A286" s="147"/>
      <c r="B286" s="88"/>
      <c r="C286" s="86"/>
      <c r="D286" s="148"/>
      <c r="E286" s="89"/>
      <c r="F286" s="89"/>
      <c r="G286" s="90" t="s">
        <v>50</v>
      </c>
      <c r="H286" s="149" t="s">
        <v>24</v>
      </c>
      <c r="I286" s="259"/>
      <c r="J286" s="97" t="s">
        <v>131</v>
      </c>
      <c r="K286" s="150">
        <v>0</v>
      </c>
      <c r="L286" s="150">
        <v>0</v>
      </c>
      <c r="M286" s="150">
        <v>0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50">
        <v>0</v>
      </c>
      <c r="V286" s="150">
        <v>0</v>
      </c>
      <c r="W286" s="4"/>
      <c r="X286" s="28"/>
      <c r="Y286" s="5"/>
      <c r="Z286" s="5"/>
    </row>
    <row r="287" spans="1:26" ht="21.75" customHeight="1" x14ac:dyDescent="0.45">
      <c r="A287" s="147"/>
      <c r="B287" s="88"/>
      <c r="C287" s="86"/>
      <c r="D287" s="148"/>
      <c r="E287" s="89"/>
      <c r="F287" s="89"/>
      <c r="G287" s="90" t="s">
        <v>51</v>
      </c>
      <c r="H287" s="149" t="s">
        <v>24</v>
      </c>
      <c r="I287" s="259"/>
      <c r="J287" s="97">
        <v>110000</v>
      </c>
      <c r="K287" s="150">
        <v>0</v>
      </c>
      <c r="L287" s="150"/>
      <c r="M287" s="150">
        <v>11000</v>
      </c>
      <c r="N287" s="150">
        <v>11000</v>
      </c>
      <c r="O287" s="150">
        <v>11000</v>
      </c>
      <c r="P287" s="150">
        <v>11000</v>
      </c>
      <c r="Q287" s="150">
        <v>11000</v>
      </c>
      <c r="R287" s="150">
        <v>11000</v>
      </c>
      <c r="S287" s="150">
        <v>11000</v>
      </c>
      <c r="T287" s="150">
        <v>11000</v>
      </c>
      <c r="U287" s="150">
        <v>11000</v>
      </c>
      <c r="V287" s="150">
        <v>11000</v>
      </c>
      <c r="W287" s="4"/>
      <c r="X287" s="28"/>
      <c r="Y287" s="5"/>
      <c r="Z287" s="5"/>
    </row>
    <row r="288" spans="1:26" ht="21.75" customHeight="1" x14ac:dyDescent="0.45">
      <c r="A288" s="147"/>
      <c r="B288" s="88"/>
      <c r="C288" s="86"/>
      <c r="D288" s="148"/>
      <c r="E288" s="89"/>
      <c r="F288" s="89"/>
      <c r="G288" s="90" t="s">
        <v>52</v>
      </c>
      <c r="H288" s="149" t="s">
        <v>24</v>
      </c>
      <c r="I288" s="259"/>
      <c r="J288" s="97">
        <v>2000</v>
      </c>
      <c r="K288" s="150">
        <v>0</v>
      </c>
      <c r="L288" s="150">
        <v>0</v>
      </c>
      <c r="M288" s="150">
        <v>0</v>
      </c>
      <c r="N288" s="150">
        <v>0</v>
      </c>
      <c r="O288" s="150">
        <v>1000</v>
      </c>
      <c r="P288" s="150">
        <v>1000</v>
      </c>
      <c r="Q288" s="150">
        <v>0</v>
      </c>
      <c r="R288" s="150">
        <v>0</v>
      </c>
      <c r="S288" s="150">
        <v>0</v>
      </c>
      <c r="T288" s="150">
        <v>0</v>
      </c>
      <c r="U288" s="150">
        <v>0</v>
      </c>
      <c r="V288" s="150">
        <v>0</v>
      </c>
      <c r="W288" s="4"/>
      <c r="X288" s="28"/>
      <c r="Y288" s="5"/>
      <c r="Z288" s="5"/>
    </row>
    <row r="289" spans="1:26" ht="21.75" customHeight="1" x14ac:dyDescent="0.45">
      <c r="A289" s="147"/>
      <c r="B289" s="88"/>
      <c r="C289" s="86"/>
      <c r="D289" s="148"/>
      <c r="E289" s="89"/>
      <c r="F289" s="89"/>
      <c r="G289" s="90" t="s">
        <v>53</v>
      </c>
      <c r="H289" s="149" t="s">
        <v>24</v>
      </c>
      <c r="I289" s="259"/>
      <c r="J289" s="97"/>
      <c r="K289" s="150">
        <v>0</v>
      </c>
      <c r="L289" s="150">
        <v>0</v>
      </c>
      <c r="M289" s="150">
        <v>0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50">
        <v>0</v>
      </c>
      <c r="V289" s="150">
        <v>0</v>
      </c>
      <c r="W289" s="4"/>
      <c r="X289" s="28"/>
      <c r="Y289" s="5"/>
      <c r="Z289" s="5"/>
    </row>
    <row r="290" spans="1:26" ht="21.75" customHeight="1" x14ac:dyDescent="0.45">
      <c r="A290" s="147"/>
      <c r="B290" s="88"/>
      <c r="C290" s="86"/>
      <c r="D290" s="148"/>
      <c r="E290" s="89"/>
      <c r="F290" s="89"/>
      <c r="G290" s="90" t="s">
        <v>54</v>
      </c>
      <c r="H290" s="149" t="s">
        <v>24</v>
      </c>
      <c r="I290" s="259"/>
      <c r="J290" s="97"/>
      <c r="K290" s="150">
        <v>0</v>
      </c>
      <c r="L290" s="150">
        <v>0</v>
      </c>
      <c r="M290" s="150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50">
        <v>0</v>
      </c>
      <c r="V290" s="150">
        <v>0</v>
      </c>
      <c r="W290" s="4"/>
      <c r="X290" s="28"/>
      <c r="Y290" s="5"/>
      <c r="Z290" s="5"/>
    </row>
    <row r="291" spans="1:26" ht="21.75" customHeight="1" x14ac:dyDescent="0.45">
      <c r="A291" s="147"/>
      <c r="B291" s="88"/>
      <c r="C291" s="86"/>
      <c r="D291" s="148"/>
      <c r="E291" s="89"/>
      <c r="F291" s="89"/>
      <c r="G291" s="89" t="s">
        <v>55</v>
      </c>
      <c r="H291" s="149" t="s">
        <v>24</v>
      </c>
      <c r="I291" s="259"/>
      <c r="J291" s="97"/>
      <c r="K291" s="150">
        <v>0</v>
      </c>
      <c r="L291" s="150">
        <v>0</v>
      </c>
      <c r="M291" s="150">
        <v>0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50">
        <v>0</v>
      </c>
      <c r="V291" s="150">
        <v>0</v>
      </c>
      <c r="W291" s="4"/>
      <c r="X291" s="28"/>
      <c r="Y291" s="5"/>
      <c r="Z291" s="5"/>
    </row>
    <row r="292" spans="1:26" ht="21.75" customHeight="1" x14ac:dyDescent="0.45">
      <c r="A292" s="147"/>
      <c r="B292" s="88"/>
      <c r="C292" s="86"/>
      <c r="D292" s="148"/>
      <c r="E292" s="89"/>
      <c r="F292" s="89"/>
      <c r="G292" s="89" t="s">
        <v>56</v>
      </c>
      <c r="H292" s="149" t="s">
        <v>24</v>
      </c>
      <c r="I292" s="259"/>
      <c r="J292" s="97">
        <v>2500</v>
      </c>
      <c r="K292" s="150">
        <v>0</v>
      </c>
      <c r="L292" s="150">
        <v>0</v>
      </c>
      <c r="M292" s="150">
        <v>0</v>
      </c>
      <c r="N292" s="150">
        <v>0</v>
      </c>
      <c r="O292" s="150">
        <v>1500</v>
      </c>
      <c r="P292" s="150">
        <v>1000</v>
      </c>
      <c r="Q292" s="150">
        <v>0</v>
      </c>
      <c r="R292" s="150">
        <v>0</v>
      </c>
      <c r="S292" s="150">
        <v>0</v>
      </c>
      <c r="T292" s="150">
        <v>0</v>
      </c>
      <c r="U292" s="150">
        <v>0</v>
      </c>
      <c r="V292" s="150">
        <v>0</v>
      </c>
      <c r="W292" s="4"/>
      <c r="X292" s="28"/>
      <c r="Y292" s="5"/>
      <c r="Z292" s="5"/>
    </row>
    <row r="293" spans="1:26" ht="21.75" customHeight="1" x14ac:dyDescent="0.45">
      <c r="A293" s="147"/>
      <c r="B293" s="88"/>
      <c r="C293" s="86"/>
      <c r="D293" s="148"/>
      <c r="E293" s="89"/>
      <c r="F293" s="89"/>
      <c r="G293" s="89" t="s">
        <v>57</v>
      </c>
      <c r="H293" s="149" t="s">
        <v>24</v>
      </c>
      <c r="I293" s="259"/>
      <c r="J293" s="97"/>
      <c r="K293" s="150">
        <v>0</v>
      </c>
      <c r="L293" s="150">
        <v>0</v>
      </c>
      <c r="M293" s="150">
        <v>0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50">
        <v>0</v>
      </c>
      <c r="V293" s="150">
        <v>0</v>
      </c>
      <c r="W293" s="4"/>
      <c r="X293" s="28"/>
      <c r="Y293" s="5"/>
      <c r="Z293" s="5"/>
    </row>
    <row r="294" spans="1:26" ht="21.75" customHeight="1" x14ac:dyDescent="0.45">
      <c r="A294" s="147"/>
      <c r="B294" s="88"/>
      <c r="C294" s="86"/>
      <c r="D294" s="148"/>
      <c r="E294" s="89"/>
      <c r="F294" s="89"/>
      <c r="G294" s="89" t="s">
        <v>58</v>
      </c>
      <c r="H294" s="149" t="s">
        <v>24</v>
      </c>
      <c r="I294" s="259"/>
      <c r="J294" s="97"/>
      <c r="K294" s="150">
        <v>0</v>
      </c>
      <c r="L294" s="150">
        <v>0</v>
      </c>
      <c r="M294" s="150">
        <v>0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50">
        <v>0</v>
      </c>
      <c r="V294" s="150">
        <v>0</v>
      </c>
      <c r="W294" s="4"/>
      <c r="X294" s="28"/>
      <c r="Y294" s="5"/>
      <c r="Z294" s="5"/>
    </row>
    <row r="295" spans="1:26" ht="21.75" customHeight="1" x14ac:dyDescent="0.45">
      <c r="A295" s="147"/>
      <c r="B295" s="88"/>
      <c r="C295" s="86"/>
      <c r="D295" s="148"/>
      <c r="E295" s="152" t="s">
        <v>37</v>
      </c>
      <c r="F295" s="89"/>
      <c r="G295" s="89"/>
      <c r="H295" s="153" t="s">
        <v>24</v>
      </c>
      <c r="I295" s="259"/>
      <c r="J295" s="197">
        <v>0</v>
      </c>
      <c r="K295" s="150">
        <v>0</v>
      </c>
      <c r="L295" s="150">
        <v>0</v>
      </c>
      <c r="M295" s="150">
        <v>0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50">
        <v>0</v>
      </c>
      <c r="V295" s="150">
        <v>0</v>
      </c>
      <c r="W295" s="4">
        <f>SUM(K295:V295)</f>
        <v>0</v>
      </c>
      <c r="X295" s="28">
        <f>J295-W295</f>
        <v>0</v>
      </c>
      <c r="Y295" s="5"/>
      <c r="Z295" s="5"/>
    </row>
    <row r="296" spans="1:26" ht="21.75" customHeight="1" x14ac:dyDescent="0.45">
      <c r="A296" s="198" t="s">
        <v>21</v>
      </c>
      <c r="B296" s="148" t="s">
        <v>59</v>
      </c>
      <c r="C296" s="86"/>
      <c r="D296" s="148"/>
      <c r="E296" s="89"/>
      <c r="F296" s="89"/>
      <c r="G296" s="89"/>
      <c r="H296" s="164"/>
      <c r="I296" s="165"/>
      <c r="J296" s="145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4"/>
      <c r="X296" s="28"/>
      <c r="Y296" s="5"/>
      <c r="Z296" s="5"/>
    </row>
    <row r="297" spans="1:26" ht="21.75" customHeight="1" x14ac:dyDescent="0.45">
      <c r="A297" s="167"/>
      <c r="B297" s="168"/>
      <c r="C297" s="168"/>
      <c r="D297" s="169"/>
      <c r="E297" s="89">
        <v>1</v>
      </c>
      <c r="F297" s="89" t="s">
        <v>60</v>
      </c>
      <c r="G297" s="161"/>
      <c r="H297" s="164"/>
      <c r="I297" s="165"/>
      <c r="J297" s="145"/>
      <c r="K297" s="150"/>
      <c r="L297" s="150"/>
      <c r="M297" s="150"/>
      <c r="N297" s="166"/>
      <c r="O297" s="150"/>
      <c r="P297" s="150"/>
      <c r="Q297" s="150"/>
      <c r="R297" s="150"/>
      <c r="S297" s="150"/>
      <c r="T297" s="150"/>
      <c r="U297" s="150"/>
      <c r="V297" s="150"/>
      <c r="W297" s="4"/>
      <c r="X297" s="28"/>
      <c r="Y297" s="5"/>
      <c r="Z297" s="5"/>
    </row>
    <row r="298" spans="1:26" ht="21.75" customHeight="1" x14ac:dyDescent="0.45">
      <c r="A298" s="167"/>
      <c r="B298" s="168"/>
      <c r="C298" s="168"/>
      <c r="D298" s="169"/>
      <c r="E298" s="160">
        <v>2</v>
      </c>
      <c r="F298" s="176" t="s">
        <v>127</v>
      </c>
      <c r="G298" s="161"/>
      <c r="H298" s="164" t="s">
        <v>42</v>
      </c>
      <c r="I298" s="165">
        <f ca="1">IFERROR(__xludf.DUMMYFUNCTION("IMPORTRANGE(""https://docs.google.com/spreadsheets/d/1C3CXT74ZlgGe6_JY_1olB1XN4rF0dxEuIIF-xsYjHgg/edit?usp=sharing"",""พรบ!BM63"")"),15)</f>
        <v>15</v>
      </c>
      <c r="J298" s="145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4"/>
      <c r="X298" s="28"/>
      <c r="Y298" s="5"/>
      <c r="Z298" s="5"/>
    </row>
    <row r="299" spans="1:26" ht="21.75" customHeight="1" x14ac:dyDescent="0.45">
      <c r="A299" s="167"/>
      <c r="B299" s="168"/>
      <c r="C299" s="168"/>
      <c r="D299" s="169"/>
      <c r="E299" s="89">
        <v>3</v>
      </c>
      <c r="F299" s="171" t="s">
        <v>98</v>
      </c>
      <c r="G299" s="161"/>
      <c r="H299" s="164"/>
      <c r="I299" s="165"/>
      <c r="J299" s="145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66"/>
      <c r="V299" s="150"/>
      <c r="W299" s="4"/>
      <c r="X299" s="28"/>
      <c r="Y299" s="5"/>
      <c r="Z299" s="5"/>
    </row>
    <row r="300" spans="1:26" ht="21.75" customHeight="1" x14ac:dyDescent="0.45">
      <c r="A300" s="167"/>
      <c r="B300" s="168"/>
      <c r="C300" s="168"/>
      <c r="D300" s="169"/>
      <c r="E300" s="160">
        <v>4</v>
      </c>
      <c r="F300" s="176" t="s">
        <v>67</v>
      </c>
      <c r="G300" s="161"/>
      <c r="H300" s="164"/>
      <c r="I300" s="165"/>
      <c r="J300" s="145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66"/>
      <c r="V300" s="150"/>
      <c r="W300" s="4"/>
      <c r="X300" s="28"/>
      <c r="Y300" s="5"/>
      <c r="Z300" s="5"/>
    </row>
    <row r="301" spans="1:26" ht="21.75" customHeight="1" x14ac:dyDescent="0.45">
      <c r="A301" s="279" t="s">
        <v>132</v>
      </c>
      <c r="B301" s="280"/>
      <c r="C301" s="280"/>
      <c r="D301" s="281"/>
      <c r="E301" s="280"/>
      <c r="F301" s="280"/>
      <c r="G301" s="297"/>
      <c r="H301" s="298"/>
      <c r="I301" s="299"/>
      <c r="J301" s="300">
        <f t="shared" ref="J301:V301" si="53">+J302+J327</f>
        <v>0</v>
      </c>
      <c r="K301" s="301">
        <f t="shared" si="53"/>
        <v>0</v>
      </c>
      <c r="L301" s="301">
        <f t="shared" si="53"/>
        <v>0</v>
      </c>
      <c r="M301" s="301">
        <f t="shared" si="53"/>
        <v>0</v>
      </c>
      <c r="N301" s="301">
        <f t="shared" si="53"/>
        <v>0</v>
      </c>
      <c r="O301" s="301">
        <f t="shared" si="53"/>
        <v>0</v>
      </c>
      <c r="P301" s="301">
        <f t="shared" si="53"/>
        <v>0</v>
      </c>
      <c r="Q301" s="301">
        <f t="shared" si="53"/>
        <v>0</v>
      </c>
      <c r="R301" s="301">
        <f t="shared" si="53"/>
        <v>0</v>
      </c>
      <c r="S301" s="301">
        <f t="shared" si="53"/>
        <v>0</v>
      </c>
      <c r="T301" s="301">
        <f t="shared" si="53"/>
        <v>0</v>
      </c>
      <c r="U301" s="301">
        <f t="shared" si="53"/>
        <v>0</v>
      </c>
      <c r="V301" s="302">
        <f t="shared" si="53"/>
        <v>0</v>
      </c>
      <c r="W301" s="4">
        <f>SUM(K301:V301)</f>
        <v>0</v>
      </c>
      <c r="X301" s="28">
        <f>J301-W301</f>
        <v>0</v>
      </c>
      <c r="Y301" s="5"/>
      <c r="Z301" s="5"/>
    </row>
    <row r="302" spans="1:26" ht="21.75" customHeight="1" x14ac:dyDescent="0.45">
      <c r="A302" s="303"/>
      <c r="B302" s="288" t="s">
        <v>133</v>
      </c>
      <c r="C302" s="304"/>
      <c r="D302" s="305"/>
      <c r="E302" s="288"/>
      <c r="F302" s="288"/>
      <c r="G302" s="289"/>
      <c r="H302" s="290" t="s">
        <v>42</v>
      </c>
      <c r="I302" s="291">
        <f ca="1">I323</f>
        <v>0</v>
      </c>
      <c r="J302" s="292">
        <f t="shared" ref="J302:V302" si="54">J303+J320</f>
        <v>0</v>
      </c>
      <c r="K302" s="306">
        <f t="shared" si="54"/>
        <v>0</v>
      </c>
      <c r="L302" s="306">
        <f t="shared" si="54"/>
        <v>0</v>
      </c>
      <c r="M302" s="306">
        <f t="shared" si="54"/>
        <v>0</v>
      </c>
      <c r="N302" s="306">
        <f t="shared" si="54"/>
        <v>0</v>
      </c>
      <c r="O302" s="306">
        <f t="shared" si="54"/>
        <v>0</v>
      </c>
      <c r="P302" s="306">
        <f t="shared" si="54"/>
        <v>0</v>
      </c>
      <c r="Q302" s="306">
        <f t="shared" si="54"/>
        <v>0</v>
      </c>
      <c r="R302" s="306">
        <f t="shared" si="54"/>
        <v>0</v>
      </c>
      <c r="S302" s="306">
        <f t="shared" si="54"/>
        <v>0</v>
      </c>
      <c r="T302" s="306">
        <f t="shared" si="54"/>
        <v>0</v>
      </c>
      <c r="U302" s="306">
        <f t="shared" si="54"/>
        <v>0</v>
      </c>
      <c r="V302" s="307">
        <f t="shared" si="54"/>
        <v>0</v>
      </c>
      <c r="W302" s="4">
        <f>SUM(K302:V302)</f>
        <v>0</v>
      </c>
      <c r="X302" s="28">
        <f>J302-W302</f>
        <v>0</v>
      </c>
      <c r="Y302" s="5"/>
      <c r="Z302" s="5"/>
    </row>
    <row r="303" spans="1:26" ht="21.75" customHeight="1" x14ac:dyDescent="0.45">
      <c r="A303" s="78" t="s">
        <v>21</v>
      </c>
      <c r="B303" s="192" t="s">
        <v>22</v>
      </c>
      <c r="C303" s="80"/>
      <c r="D303" s="80"/>
      <c r="E303" s="193" t="s">
        <v>72</v>
      </c>
      <c r="F303" s="136"/>
      <c r="G303" s="194"/>
      <c r="H303" s="138" t="s">
        <v>24</v>
      </c>
      <c r="I303" s="139"/>
      <c r="J303" s="84">
        <f t="shared" ref="J303:V303" si="55">SUM(J304,J309)</f>
        <v>0</v>
      </c>
      <c r="K303" s="308">
        <f t="shared" si="55"/>
        <v>0</v>
      </c>
      <c r="L303" s="308">
        <f t="shared" si="55"/>
        <v>0</v>
      </c>
      <c r="M303" s="308">
        <f t="shared" si="55"/>
        <v>0</v>
      </c>
      <c r="N303" s="308">
        <f t="shared" si="55"/>
        <v>0</v>
      </c>
      <c r="O303" s="308">
        <f t="shared" si="55"/>
        <v>0</v>
      </c>
      <c r="P303" s="308">
        <f t="shared" si="55"/>
        <v>0</v>
      </c>
      <c r="Q303" s="308">
        <f t="shared" si="55"/>
        <v>0</v>
      </c>
      <c r="R303" s="308">
        <f t="shared" si="55"/>
        <v>0</v>
      </c>
      <c r="S303" s="308">
        <f t="shared" si="55"/>
        <v>0</v>
      </c>
      <c r="T303" s="308">
        <f t="shared" si="55"/>
        <v>0</v>
      </c>
      <c r="U303" s="308">
        <f t="shared" si="55"/>
        <v>0</v>
      </c>
      <c r="V303" s="309">
        <f t="shared" si="55"/>
        <v>0</v>
      </c>
      <c r="W303" s="4">
        <f>SUM(K303:V303)</f>
        <v>0</v>
      </c>
      <c r="X303" s="28">
        <f>J303-W303</f>
        <v>0</v>
      </c>
      <c r="Y303" s="5"/>
      <c r="Z303" s="5"/>
    </row>
    <row r="304" spans="1:26" ht="21.75" customHeight="1" x14ac:dyDescent="0.45">
      <c r="A304" s="142"/>
      <c r="B304" s="51"/>
      <c r="C304" s="51"/>
      <c r="D304" s="143"/>
      <c r="E304" s="144" t="s">
        <v>43</v>
      </c>
      <c r="F304" s="136"/>
      <c r="G304" s="194"/>
      <c r="H304" s="138" t="s">
        <v>24</v>
      </c>
      <c r="I304" s="139"/>
      <c r="J304" s="140">
        <v>0</v>
      </c>
      <c r="K304" s="141">
        <f t="shared" ref="K304:V304" si="56">SUM(K305:K308)</f>
        <v>0</v>
      </c>
      <c r="L304" s="141">
        <f t="shared" si="56"/>
        <v>0</v>
      </c>
      <c r="M304" s="141">
        <f t="shared" si="56"/>
        <v>0</v>
      </c>
      <c r="N304" s="141">
        <f t="shared" si="56"/>
        <v>0</v>
      </c>
      <c r="O304" s="141">
        <f t="shared" si="56"/>
        <v>0</v>
      </c>
      <c r="P304" s="141">
        <f t="shared" si="56"/>
        <v>0</v>
      </c>
      <c r="Q304" s="141">
        <f t="shared" si="56"/>
        <v>0</v>
      </c>
      <c r="R304" s="141">
        <f t="shared" si="56"/>
        <v>0</v>
      </c>
      <c r="S304" s="141">
        <f t="shared" si="56"/>
        <v>0</v>
      </c>
      <c r="T304" s="141">
        <f t="shared" si="56"/>
        <v>0</v>
      </c>
      <c r="U304" s="141">
        <f t="shared" si="56"/>
        <v>0</v>
      </c>
      <c r="V304" s="141">
        <f t="shared" si="56"/>
        <v>0</v>
      </c>
      <c r="W304" s="4"/>
      <c r="X304" s="28"/>
      <c r="Y304" s="5"/>
      <c r="Z304" s="5"/>
    </row>
    <row r="305" spans="1:26" ht="21.75" customHeight="1" x14ac:dyDescent="0.45">
      <c r="A305" s="85"/>
      <c r="B305" s="86"/>
      <c r="C305" s="87"/>
      <c r="D305" s="88"/>
      <c r="E305" s="89"/>
      <c r="F305" s="89"/>
      <c r="G305" s="90" t="s">
        <v>73</v>
      </c>
      <c r="H305" s="91" t="s">
        <v>24</v>
      </c>
      <c r="I305" s="92"/>
      <c r="J305" s="97"/>
      <c r="K305" s="150">
        <v>0</v>
      </c>
      <c r="L305" s="150">
        <v>0</v>
      </c>
      <c r="M305" s="150">
        <v>0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50">
        <v>0</v>
      </c>
      <c r="V305" s="150">
        <v>0</v>
      </c>
      <c r="W305" s="95"/>
      <c r="X305" s="28"/>
      <c r="Y305" s="96"/>
      <c r="Z305" s="96"/>
    </row>
    <row r="306" spans="1:26" ht="21.75" customHeight="1" x14ac:dyDescent="0.45">
      <c r="A306" s="85"/>
      <c r="B306" s="86"/>
      <c r="C306" s="87"/>
      <c r="D306" s="88"/>
      <c r="E306" s="89"/>
      <c r="F306" s="89"/>
      <c r="G306" s="90" t="s">
        <v>74</v>
      </c>
      <c r="H306" s="91" t="s">
        <v>24</v>
      </c>
      <c r="I306" s="92"/>
      <c r="J306" s="97"/>
      <c r="K306" s="150">
        <v>0</v>
      </c>
      <c r="L306" s="150">
        <v>0</v>
      </c>
      <c r="M306" s="150">
        <v>0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50">
        <v>0</v>
      </c>
      <c r="V306" s="150">
        <v>0</v>
      </c>
      <c r="W306" s="95"/>
      <c r="X306" s="28"/>
      <c r="Y306" s="96"/>
      <c r="Z306" s="96"/>
    </row>
    <row r="307" spans="1:26" ht="21.75" customHeight="1" x14ac:dyDescent="0.45">
      <c r="A307" s="85"/>
      <c r="B307" s="86"/>
      <c r="C307" s="87"/>
      <c r="D307" s="88"/>
      <c r="E307" s="89"/>
      <c r="F307" s="89"/>
      <c r="G307" s="90" t="s">
        <v>75</v>
      </c>
      <c r="H307" s="91" t="s">
        <v>24</v>
      </c>
      <c r="I307" s="92"/>
      <c r="J307" s="97"/>
      <c r="K307" s="150">
        <v>0</v>
      </c>
      <c r="L307" s="150">
        <v>0</v>
      </c>
      <c r="M307" s="150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50">
        <v>0</v>
      </c>
      <c r="V307" s="150">
        <v>0</v>
      </c>
      <c r="W307" s="95"/>
      <c r="X307" s="28"/>
      <c r="Y307" s="96"/>
      <c r="Z307" s="96"/>
    </row>
    <row r="308" spans="1:26" ht="21.75" customHeight="1" x14ac:dyDescent="0.45">
      <c r="A308" s="85"/>
      <c r="B308" s="86"/>
      <c r="C308" s="87"/>
      <c r="D308" s="88"/>
      <c r="E308" s="89"/>
      <c r="F308" s="89"/>
      <c r="G308" s="90" t="s">
        <v>47</v>
      </c>
      <c r="H308" s="91" t="s">
        <v>24</v>
      </c>
      <c r="I308" s="92"/>
      <c r="J308" s="97"/>
      <c r="K308" s="150">
        <v>0</v>
      </c>
      <c r="L308" s="150">
        <v>0</v>
      </c>
      <c r="M308" s="150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50">
        <v>0</v>
      </c>
      <c r="V308" s="150">
        <v>0</v>
      </c>
      <c r="W308" s="95"/>
      <c r="X308" s="28"/>
      <c r="Y308" s="96"/>
      <c r="Z308" s="96"/>
    </row>
    <row r="309" spans="1:26" ht="21.75" customHeight="1" x14ac:dyDescent="0.45">
      <c r="A309" s="142"/>
      <c r="B309" s="51"/>
      <c r="C309" s="51"/>
      <c r="D309" s="143"/>
      <c r="E309" s="144" t="s">
        <v>48</v>
      </c>
      <c r="F309" s="136"/>
      <c r="G309" s="194"/>
      <c r="H309" s="138" t="s">
        <v>24</v>
      </c>
      <c r="I309" s="310"/>
      <c r="J309" s="140">
        <v>0</v>
      </c>
      <c r="K309" s="141">
        <f t="shared" ref="K309:V309" si="57">SUM(K310:K319)</f>
        <v>0</v>
      </c>
      <c r="L309" s="141">
        <f t="shared" si="57"/>
        <v>0</v>
      </c>
      <c r="M309" s="141">
        <f t="shared" si="57"/>
        <v>0</v>
      </c>
      <c r="N309" s="141">
        <f t="shared" si="57"/>
        <v>0</v>
      </c>
      <c r="O309" s="141">
        <f t="shared" si="57"/>
        <v>0</v>
      </c>
      <c r="P309" s="141">
        <f t="shared" si="57"/>
        <v>0</v>
      </c>
      <c r="Q309" s="141">
        <f t="shared" si="57"/>
        <v>0</v>
      </c>
      <c r="R309" s="141">
        <f t="shared" si="57"/>
        <v>0</v>
      </c>
      <c r="S309" s="141">
        <f t="shared" si="57"/>
        <v>0</v>
      </c>
      <c r="T309" s="141">
        <f t="shared" si="57"/>
        <v>0</v>
      </c>
      <c r="U309" s="141">
        <f t="shared" si="57"/>
        <v>0</v>
      </c>
      <c r="V309" s="141">
        <f t="shared" si="57"/>
        <v>0</v>
      </c>
      <c r="W309" s="4">
        <f>SUM(K309:V309)</f>
        <v>0</v>
      </c>
      <c r="X309" s="28">
        <f>J309-W309</f>
        <v>0</v>
      </c>
      <c r="Y309" s="96"/>
      <c r="Z309" s="96"/>
    </row>
    <row r="310" spans="1:26" ht="21.75" customHeight="1" x14ac:dyDescent="0.45">
      <c r="A310" s="147"/>
      <c r="B310" s="88"/>
      <c r="C310" s="86"/>
      <c r="D310" s="148"/>
      <c r="E310" s="89"/>
      <c r="F310" s="89"/>
      <c r="G310" s="90" t="s">
        <v>49</v>
      </c>
      <c r="H310" s="91" t="s">
        <v>24</v>
      </c>
      <c r="I310" s="92"/>
      <c r="J310" s="97"/>
      <c r="K310" s="150">
        <v>0</v>
      </c>
      <c r="L310" s="150">
        <v>0</v>
      </c>
      <c r="M310" s="150">
        <v>0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50">
        <v>0</v>
      </c>
      <c r="V310" s="150">
        <v>0</v>
      </c>
      <c r="W310" s="95"/>
      <c r="X310" s="28"/>
      <c r="Y310" s="96"/>
      <c r="Z310" s="96"/>
    </row>
    <row r="311" spans="1:26" ht="21.75" customHeight="1" x14ac:dyDescent="0.45">
      <c r="A311" s="147"/>
      <c r="B311" s="88"/>
      <c r="C311" s="86"/>
      <c r="D311" s="148"/>
      <c r="E311" s="89"/>
      <c r="F311" s="89"/>
      <c r="G311" s="90" t="s">
        <v>50</v>
      </c>
      <c r="H311" s="91" t="s">
        <v>24</v>
      </c>
      <c r="I311" s="92"/>
      <c r="J311" s="97"/>
      <c r="K311" s="150">
        <v>0</v>
      </c>
      <c r="L311" s="150">
        <v>0</v>
      </c>
      <c r="M311" s="150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50">
        <v>0</v>
      </c>
      <c r="V311" s="150">
        <v>0</v>
      </c>
      <c r="W311" s="95"/>
      <c r="X311" s="28"/>
      <c r="Y311" s="96"/>
      <c r="Z311" s="96"/>
    </row>
    <row r="312" spans="1:26" ht="21.75" customHeight="1" x14ac:dyDescent="0.45">
      <c r="A312" s="147"/>
      <c r="B312" s="88"/>
      <c r="C312" s="86"/>
      <c r="D312" s="148"/>
      <c r="E312" s="89"/>
      <c r="F312" s="89"/>
      <c r="G312" s="90" t="s">
        <v>51</v>
      </c>
      <c r="H312" s="91" t="s">
        <v>24</v>
      </c>
      <c r="I312" s="92"/>
      <c r="J312" s="97"/>
      <c r="K312" s="150">
        <v>0</v>
      </c>
      <c r="L312" s="150">
        <v>0</v>
      </c>
      <c r="M312" s="150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50">
        <v>0</v>
      </c>
      <c r="V312" s="150">
        <v>0</v>
      </c>
      <c r="W312" s="95"/>
      <c r="X312" s="28"/>
      <c r="Y312" s="96"/>
      <c r="Z312" s="96"/>
    </row>
    <row r="313" spans="1:26" ht="21.75" customHeight="1" x14ac:dyDescent="0.45">
      <c r="A313" s="147"/>
      <c r="B313" s="88"/>
      <c r="C313" s="86"/>
      <c r="D313" s="148"/>
      <c r="E313" s="89"/>
      <c r="F313" s="89"/>
      <c r="G313" s="90" t="s">
        <v>52</v>
      </c>
      <c r="H313" s="149" t="s">
        <v>24</v>
      </c>
      <c r="I313" s="165"/>
      <c r="J313" s="97"/>
      <c r="K313" s="150">
        <v>0</v>
      </c>
      <c r="L313" s="150">
        <v>0</v>
      </c>
      <c r="M313" s="150">
        <v>0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50">
        <v>0</v>
      </c>
      <c r="V313" s="150">
        <v>0</v>
      </c>
      <c r="W313" s="4"/>
      <c r="X313" s="28"/>
      <c r="Y313" s="5"/>
      <c r="Z313" s="5"/>
    </row>
    <row r="314" spans="1:26" ht="21.75" customHeight="1" x14ac:dyDescent="0.45">
      <c r="A314" s="147"/>
      <c r="B314" s="88"/>
      <c r="C314" s="86"/>
      <c r="D314" s="148"/>
      <c r="E314" s="89"/>
      <c r="F314" s="89"/>
      <c r="G314" s="90" t="s">
        <v>53</v>
      </c>
      <c r="H314" s="149" t="s">
        <v>24</v>
      </c>
      <c r="I314" s="259"/>
      <c r="J314" s="97"/>
      <c r="K314" s="150">
        <v>0</v>
      </c>
      <c r="L314" s="150">
        <v>0</v>
      </c>
      <c r="M314" s="150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50">
        <v>0</v>
      </c>
      <c r="V314" s="150">
        <v>0</v>
      </c>
      <c r="W314" s="4"/>
      <c r="X314" s="28"/>
      <c r="Y314" s="5"/>
      <c r="Z314" s="5"/>
    </row>
    <row r="315" spans="1:26" ht="21.75" customHeight="1" x14ac:dyDescent="0.45">
      <c r="A315" s="147"/>
      <c r="B315" s="88"/>
      <c r="C315" s="86"/>
      <c r="D315" s="148"/>
      <c r="E315" s="89"/>
      <c r="F315" s="89"/>
      <c r="G315" s="90" t="s">
        <v>54</v>
      </c>
      <c r="H315" s="149" t="s">
        <v>24</v>
      </c>
      <c r="I315" s="259"/>
      <c r="J315" s="97"/>
      <c r="K315" s="150">
        <v>0</v>
      </c>
      <c r="L315" s="150">
        <v>0</v>
      </c>
      <c r="M315" s="150">
        <v>0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50">
        <v>0</v>
      </c>
      <c r="V315" s="150">
        <v>0</v>
      </c>
      <c r="W315" s="4"/>
      <c r="X315" s="28"/>
      <c r="Y315" s="5"/>
      <c r="Z315" s="5"/>
    </row>
    <row r="316" spans="1:26" ht="21.75" customHeight="1" x14ac:dyDescent="0.45">
      <c r="A316" s="147"/>
      <c r="B316" s="88"/>
      <c r="C316" s="86"/>
      <c r="D316" s="148"/>
      <c r="E316" s="89"/>
      <c r="F316" s="89"/>
      <c r="G316" s="89" t="s">
        <v>55</v>
      </c>
      <c r="H316" s="149" t="s">
        <v>24</v>
      </c>
      <c r="I316" s="259"/>
      <c r="J316" s="97"/>
      <c r="K316" s="150">
        <v>0</v>
      </c>
      <c r="L316" s="150">
        <v>0</v>
      </c>
      <c r="M316" s="150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50">
        <v>0</v>
      </c>
      <c r="V316" s="150">
        <v>0</v>
      </c>
      <c r="W316" s="4"/>
      <c r="X316" s="28"/>
      <c r="Y316" s="5"/>
      <c r="Z316" s="5"/>
    </row>
    <row r="317" spans="1:26" ht="21.75" customHeight="1" x14ac:dyDescent="0.45">
      <c r="A317" s="147"/>
      <c r="B317" s="88"/>
      <c r="C317" s="86"/>
      <c r="D317" s="148"/>
      <c r="E317" s="89"/>
      <c r="F317" s="89"/>
      <c r="G317" s="89" t="s">
        <v>56</v>
      </c>
      <c r="H317" s="149" t="s">
        <v>24</v>
      </c>
      <c r="I317" s="259"/>
      <c r="J317" s="97"/>
      <c r="K317" s="150">
        <v>0</v>
      </c>
      <c r="L317" s="150">
        <v>0</v>
      </c>
      <c r="M317" s="150">
        <v>0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50">
        <v>0</v>
      </c>
      <c r="V317" s="150">
        <v>0</v>
      </c>
      <c r="W317" s="4"/>
      <c r="X317" s="28"/>
      <c r="Y317" s="5"/>
      <c r="Z317" s="5"/>
    </row>
    <row r="318" spans="1:26" ht="21.75" customHeight="1" x14ac:dyDescent="0.45">
      <c r="A318" s="147"/>
      <c r="B318" s="88"/>
      <c r="C318" s="86"/>
      <c r="D318" s="148"/>
      <c r="E318" s="89"/>
      <c r="F318" s="89"/>
      <c r="G318" s="89" t="s">
        <v>57</v>
      </c>
      <c r="H318" s="149" t="s">
        <v>24</v>
      </c>
      <c r="I318" s="259"/>
      <c r="J318" s="97"/>
      <c r="K318" s="150">
        <v>0</v>
      </c>
      <c r="L318" s="150">
        <v>0</v>
      </c>
      <c r="M318" s="150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50">
        <v>0</v>
      </c>
      <c r="V318" s="150">
        <v>0</v>
      </c>
      <c r="W318" s="4"/>
      <c r="X318" s="28"/>
      <c r="Y318" s="5"/>
      <c r="Z318" s="5"/>
    </row>
    <row r="319" spans="1:26" ht="21.75" customHeight="1" x14ac:dyDescent="0.45">
      <c r="A319" s="147"/>
      <c r="B319" s="88"/>
      <c r="C319" s="86"/>
      <c r="D319" s="148"/>
      <c r="E319" s="89"/>
      <c r="F319" s="89"/>
      <c r="G319" s="89" t="s">
        <v>58</v>
      </c>
      <c r="H319" s="149" t="s">
        <v>24</v>
      </c>
      <c r="I319" s="259"/>
      <c r="J319" s="97"/>
      <c r="K319" s="150">
        <v>0</v>
      </c>
      <c r="L319" s="150">
        <v>0</v>
      </c>
      <c r="M319" s="150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50">
        <v>0</v>
      </c>
      <c r="V319" s="150">
        <v>0</v>
      </c>
      <c r="W319" s="4"/>
      <c r="X319" s="28"/>
      <c r="Y319" s="5"/>
      <c r="Z319" s="5"/>
    </row>
    <row r="320" spans="1:26" ht="21.75" customHeight="1" x14ac:dyDescent="0.45">
      <c r="A320" s="147"/>
      <c r="B320" s="88"/>
      <c r="C320" s="86"/>
      <c r="D320" s="148"/>
      <c r="E320" s="152" t="s">
        <v>37</v>
      </c>
      <c r="F320" s="89"/>
      <c r="G320" s="89"/>
      <c r="H320" s="153" t="s">
        <v>24</v>
      </c>
      <c r="I320" s="259"/>
      <c r="J320" s="197">
        <v>0</v>
      </c>
      <c r="K320" s="150">
        <v>0</v>
      </c>
      <c r="L320" s="150">
        <v>0</v>
      </c>
      <c r="M320" s="150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50">
        <v>0</v>
      </c>
      <c r="V320" s="150">
        <v>0</v>
      </c>
      <c r="W320" s="4">
        <f>SUM(K320:V320)</f>
        <v>0</v>
      </c>
      <c r="X320" s="28">
        <f>J320-W320</f>
        <v>0</v>
      </c>
      <c r="Y320" s="5"/>
      <c r="Z320" s="5"/>
    </row>
    <row r="321" spans="1:26" ht="21.75" customHeight="1" x14ac:dyDescent="0.45">
      <c r="A321" s="198" t="s">
        <v>21</v>
      </c>
      <c r="B321" s="148" t="s">
        <v>59</v>
      </c>
      <c r="C321" s="86"/>
      <c r="D321" s="148"/>
      <c r="E321" s="89"/>
      <c r="F321" s="89"/>
      <c r="G321" s="89"/>
      <c r="H321" s="149"/>
      <c r="I321" s="92"/>
      <c r="J321" s="97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4"/>
      <c r="X321" s="28"/>
      <c r="Y321" s="5"/>
      <c r="Z321" s="5"/>
    </row>
    <row r="322" spans="1:26" ht="21.75" customHeight="1" x14ac:dyDescent="0.45">
      <c r="A322" s="167"/>
      <c r="B322" s="168"/>
      <c r="C322" s="168"/>
      <c r="D322" s="169"/>
      <c r="E322" s="89">
        <v>1</v>
      </c>
      <c r="F322" s="89" t="s">
        <v>60</v>
      </c>
      <c r="G322" s="161"/>
      <c r="H322" s="164"/>
      <c r="I322" s="92"/>
      <c r="J322" s="145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4"/>
      <c r="X322" s="28"/>
      <c r="Y322" s="5"/>
      <c r="Z322" s="5"/>
    </row>
    <row r="323" spans="1:26" ht="21.75" customHeight="1" x14ac:dyDescent="0.45">
      <c r="A323" s="167"/>
      <c r="B323" s="168"/>
      <c r="C323" s="168"/>
      <c r="D323" s="169"/>
      <c r="E323" s="160">
        <v>2</v>
      </c>
      <c r="F323" s="176" t="s">
        <v>134</v>
      </c>
      <c r="G323" s="161"/>
      <c r="H323" s="162" t="s">
        <v>42</v>
      </c>
      <c r="I323" s="165">
        <f ca="1">IFERROR(__xludf.DUMMYFUNCTION("IMPORTRANGE(""https://docs.google.com/spreadsheets/d/1C3CXT74ZlgGe6_JY_1olB1XN4rF0dxEuIIF-xsYjHgg/edit?usp=sharing"",""พรบ!BQ63"")"),0)</f>
        <v>0</v>
      </c>
      <c r="J323" s="97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4"/>
      <c r="X323" s="28"/>
      <c r="Y323" s="5"/>
      <c r="Z323" s="5"/>
    </row>
    <row r="324" spans="1:26" ht="21.75" customHeight="1" x14ac:dyDescent="0.45">
      <c r="A324" s="167"/>
      <c r="B324" s="168"/>
      <c r="C324" s="168"/>
      <c r="D324" s="169"/>
      <c r="E324" s="89">
        <v>3</v>
      </c>
      <c r="F324" s="171" t="s">
        <v>116</v>
      </c>
      <c r="G324" s="161"/>
      <c r="H324" s="162" t="s">
        <v>42</v>
      </c>
      <c r="I324" s="165">
        <f ca="1">IFERROR(__xludf.DUMMYFUNCTION("IMPORTRANGE(""https://docs.google.com/spreadsheets/d/1C3CXT74ZlgGe6_JY_1olB1XN4rF0dxEuIIF-xsYjHgg/edit?usp=sharing"",""พรบ!BR63"")"),0)</f>
        <v>0</v>
      </c>
      <c r="J324" s="97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4"/>
      <c r="X324" s="28"/>
      <c r="Y324" s="5"/>
      <c r="Z324" s="5"/>
    </row>
    <row r="325" spans="1:26" ht="21.75" customHeight="1" x14ac:dyDescent="0.45">
      <c r="A325" s="167"/>
      <c r="B325" s="168"/>
      <c r="C325" s="168"/>
      <c r="D325" s="169"/>
      <c r="E325" s="89">
        <v>4</v>
      </c>
      <c r="F325" s="171" t="s">
        <v>105</v>
      </c>
      <c r="G325" s="161"/>
      <c r="H325" s="164"/>
      <c r="I325" s="165"/>
      <c r="J325" s="97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4"/>
      <c r="X325" s="28"/>
      <c r="Y325" s="5"/>
      <c r="Z325" s="5"/>
    </row>
    <row r="326" spans="1:26" ht="21.75" customHeight="1" x14ac:dyDescent="0.45">
      <c r="A326" s="167"/>
      <c r="B326" s="168"/>
      <c r="C326" s="168"/>
      <c r="D326" s="169"/>
      <c r="E326" s="160">
        <v>5</v>
      </c>
      <c r="F326" s="176" t="s">
        <v>67</v>
      </c>
      <c r="G326" s="161"/>
      <c r="H326" s="164"/>
      <c r="I326" s="165"/>
      <c r="J326" s="97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4"/>
      <c r="X326" s="28"/>
      <c r="Y326" s="5"/>
      <c r="Z326" s="5"/>
    </row>
    <row r="327" spans="1:26" ht="21.75" customHeight="1" x14ac:dyDescent="0.45">
      <c r="A327" s="311"/>
      <c r="B327" s="312" t="s">
        <v>135</v>
      </c>
      <c r="C327" s="313"/>
      <c r="D327" s="314"/>
      <c r="E327" s="312"/>
      <c r="F327" s="312"/>
      <c r="G327" s="315"/>
      <c r="H327" s="316" t="s">
        <v>136</v>
      </c>
      <c r="I327" s="317">
        <f ca="1">I348</f>
        <v>0</v>
      </c>
      <c r="J327" s="318">
        <f t="shared" ref="J327:V327" si="58">J328+J345</f>
        <v>0</v>
      </c>
      <c r="K327" s="306">
        <f t="shared" si="58"/>
        <v>0</v>
      </c>
      <c r="L327" s="306">
        <f t="shared" si="58"/>
        <v>0</v>
      </c>
      <c r="M327" s="306">
        <f t="shared" si="58"/>
        <v>0</v>
      </c>
      <c r="N327" s="306">
        <f t="shared" si="58"/>
        <v>0</v>
      </c>
      <c r="O327" s="306">
        <f t="shared" si="58"/>
        <v>0</v>
      </c>
      <c r="P327" s="306">
        <f t="shared" si="58"/>
        <v>0</v>
      </c>
      <c r="Q327" s="306">
        <f t="shared" si="58"/>
        <v>0</v>
      </c>
      <c r="R327" s="306">
        <f t="shared" si="58"/>
        <v>0</v>
      </c>
      <c r="S327" s="306">
        <f t="shared" si="58"/>
        <v>0</v>
      </c>
      <c r="T327" s="306">
        <f t="shared" si="58"/>
        <v>0</v>
      </c>
      <c r="U327" s="306">
        <f t="shared" si="58"/>
        <v>0</v>
      </c>
      <c r="V327" s="307">
        <f t="shared" si="58"/>
        <v>0</v>
      </c>
      <c r="W327" s="4">
        <f>SUM(K327:V327)</f>
        <v>0</v>
      </c>
      <c r="X327" s="28">
        <f>J327-W327</f>
        <v>0</v>
      </c>
      <c r="Y327" s="5"/>
      <c r="Z327" s="5"/>
    </row>
    <row r="328" spans="1:26" ht="21.75" customHeight="1" x14ac:dyDescent="0.45">
      <c r="A328" s="78" t="s">
        <v>21</v>
      </c>
      <c r="B328" s="192" t="s">
        <v>22</v>
      </c>
      <c r="C328" s="80"/>
      <c r="D328" s="80"/>
      <c r="E328" s="193" t="s">
        <v>72</v>
      </c>
      <c r="F328" s="136"/>
      <c r="G328" s="194"/>
      <c r="H328" s="138" t="s">
        <v>24</v>
      </c>
      <c r="I328" s="139" t="s">
        <v>19</v>
      </c>
      <c r="J328" s="84">
        <f t="shared" ref="J328:V328" si="59">SUM(J329,J334)</f>
        <v>0</v>
      </c>
      <c r="K328" s="308">
        <f t="shared" si="59"/>
        <v>0</v>
      </c>
      <c r="L328" s="308">
        <f t="shared" si="59"/>
        <v>0</v>
      </c>
      <c r="M328" s="308">
        <f t="shared" si="59"/>
        <v>0</v>
      </c>
      <c r="N328" s="308">
        <f t="shared" si="59"/>
        <v>0</v>
      </c>
      <c r="O328" s="308">
        <f t="shared" si="59"/>
        <v>0</v>
      </c>
      <c r="P328" s="308">
        <f t="shared" si="59"/>
        <v>0</v>
      </c>
      <c r="Q328" s="308">
        <f t="shared" si="59"/>
        <v>0</v>
      </c>
      <c r="R328" s="308">
        <f t="shared" si="59"/>
        <v>0</v>
      </c>
      <c r="S328" s="308">
        <f t="shared" si="59"/>
        <v>0</v>
      </c>
      <c r="T328" s="308">
        <f t="shared" si="59"/>
        <v>0</v>
      </c>
      <c r="U328" s="308">
        <f t="shared" si="59"/>
        <v>0</v>
      </c>
      <c r="V328" s="309">
        <f t="shared" si="59"/>
        <v>0</v>
      </c>
      <c r="W328" s="4">
        <f>SUM(K328:V328)</f>
        <v>0</v>
      </c>
      <c r="X328" s="28">
        <f>J328-W328</f>
        <v>0</v>
      </c>
      <c r="Y328" s="5"/>
      <c r="Z328" s="5"/>
    </row>
    <row r="329" spans="1:26" ht="21.75" customHeight="1" x14ac:dyDescent="0.45">
      <c r="A329" s="142"/>
      <c r="B329" s="51"/>
      <c r="C329" s="51"/>
      <c r="D329" s="143"/>
      <c r="E329" s="144" t="s">
        <v>43</v>
      </c>
      <c r="F329" s="136"/>
      <c r="G329" s="194"/>
      <c r="H329" s="138" t="s">
        <v>24</v>
      </c>
      <c r="I329" s="139"/>
      <c r="J329" s="84">
        <v>0</v>
      </c>
      <c r="K329" s="141">
        <f t="shared" ref="K329:V329" si="60">SUM(K330:K333)</f>
        <v>0</v>
      </c>
      <c r="L329" s="141">
        <f t="shared" si="60"/>
        <v>0</v>
      </c>
      <c r="M329" s="141">
        <f t="shared" si="60"/>
        <v>0</v>
      </c>
      <c r="N329" s="141">
        <f t="shared" si="60"/>
        <v>0</v>
      </c>
      <c r="O329" s="141">
        <f t="shared" si="60"/>
        <v>0</v>
      </c>
      <c r="P329" s="141">
        <f t="shared" si="60"/>
        <v>0</v>
      </c>
      <c r="Q329" s="141">
        <f t="shared" si="60"/>
        <v>0</v>
      </c>
      <c r="R329" s="141">
        <f t="shared" si="60"/>
        <v>0</v>
      </c>
      <c r="S329" s="141">
        <f t="shared" si="60"/>
        <v>0</v>
      </c>
      <c r="T329" s="141">
        <f t="shared" si="60"/>
        <v>0</v>
      </c>
      <c r="U329" s="141">
        <f t="shared" si="60"/>
        <v>0</v>
      </c>
      <c r="V329" s="141">
        <f t="shared" si="60"/>
        <v>0</v>
      </c>
      <c r="W329" s="4"/>
      <c r="X329" s="28"/>
      <c r="Y329" s="5"/>
      <c r="Z329" s="5"/>
    </row>
    <row r="330" spans="1:26" ht="21.75" customHeight="1" x14ac:dyDescent="0.45">
      <c r="A330" s="85"/>
      <c r="B330" s="86"/>
      <c r="C330" s="87"/>
      <c r="D330" s="88"/>
      <c r="E330" s="89"/>
      <c r="F330" s="89"/>
      <c r="G330" s="90" t="s">
        <v>73</v>
      </c>
      <c r="H330" s="91" t="s">
        <v>24</v>
      </c>
      <c r="I330" s="92"/>
      <c r="J330" s="97"/>
      <c r="K330" s="150">
        <v>0</v>
      </c>
      <c r="L330" s="150">
        <v>0</v>
      </c>
      <c r="M330" s="150">
        <v>0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50">
        <v>0</v>
      </c>
      <c r="V330" s="150">
        <v>0</v>
      </c>
      <c r="W330" s="95"/>
      <c r="X330" s="28"/>
      <c r="Y330" s="96"/>
      <c r="Z330" s="96"/>
    </row>
    <row r="331" spans="1:26" ht="21.75" customHeight="1" x14ac:dyDescent="0.45">
      <c r="A331" s="85"/>
      <c r="B331" s="86"/>
      <c r="C331" s="87"/>
      <c r="D331" s="88"/>
      <c r="E331" s="89"/>
      <c r="F331" s="89"/>
      <c r="G331" s="90" t="s">
        <v>74</v>
      </c>
      <c r="H331" s="91" t="s">
        <v>24</v>
      </c>
      <c r="I331" s="92"/>
      <c r="J331" s="97"/>
      <c r="K331" s="150">
        <v>0</v>
      </c>
      <c r="L331" s="150">
        <v>0</v>
      </c>
      <c r="M331" s="150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50">
        <v>0</v>
      </c>
      <c r="V331" s="150">
        <v>0</v>
      </c>
      <c r="W331" s="95"/>
      <c r="X331" s="28"/>
      <c r="Y331" s="96"/>
      <c r="Z331" s="96"/>
    </row>
    <row r="332" spans="1:26" ht="21.75" customHeight="1" x14ac:dyDescent="0.45">
      <c r="A332" s="85"/>
      <c r="B332" s="86"/>
      <c r="C332" s="87"/>
      <c r="D332" s="88"/>
      <c r="E332" s="89"/>
      <c r="F332" s="89"/>
      <c r="G332" s="90" t="s">
        <v>75</v>
      </c>
      <c r="H332" s="91" t="s">
        <v>24</v>
      </c>
      <c r="I332" s="92"/>
      <c r="J332" s="97"/>
      <c r="K332" s="150">
        <v>0</v>
      </c>
      <c r="L332" s="150">
        <v>0</v>
      </c>
      <c r="M332" s="150">
        <v>0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50">
        <v>0</v>
      </c>
      <c r="V332" s="150">
        <v>0</v>
      </c>
      <c r="W332" s="95"/>
      <c r="X332" s="28"/>
      <c r="Y332" s="96"/>
      <c r="Z332" s="96"/>
    </row>
    <row r="333" spans="1:26" ht="21.75" customHeight="1" x14ac:dyDescent="0.45">
      <c r="A333" s="85"/>
      <c r="B333" s="86"/>
      <c r="C333" s="87"/>
      <c r="D333" s="88"/>
      <c r="E333" s="89"/>
      <c r="F333" s="89"/>
      <c r="G333" s="90" t="s">
        <v>47</v>
      </c>
      <c r="H333" s="91" t="s">
        <v>24</v>
      </c>
      <c r="I333" s="92"/>
      <c r="J333" s="97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95"/>
      <c r="X333" s="28"/>
      <c r="Y333" s="96"/>
      <c r="Z333" s="96"/>
    </row>
    <row r="334" spans="1:26" ht="21.75" customHeight="1" x14ac:dyDescent="0.45">
      <c r="A334" s="142"/>
      <c r="B334" s="51"/>
      <c r="C334" s="51"/>
      <c r="D334" s="143"/>
      <c r="E334" s="144" t="s">
        <v>48</v>
      </c>
      <c r="F334" s="136"/>
      <c r="G334" s="194"/>
      <c r="H334" s="138" t="s">
        <v>24</v>
      </c>
      <c r="I334" s="139"/>
      <c r="J334" s="140">
        <v>0</v>
      </c>
      <c r="K334" s="141">
        <f t="shared" ref="K334:V334" si="61">SUM(K335:K344)</f>
        <v>0</v>
      </c>
      <c r="L334" s="141">
        <f t="shared" si="61"/>
        <v>0</v>
      </c>
      <c r="M334" s="141">
        <f t="shared" si="61"/>
        <v>0</v>
      </c>
      <c r="N334" s="141">
        <f t="shared" si="61"/>
        <v>0</v>
      </c>
      <c r="O334" s="141">
        <f t="shared" si="61"/>
        <v>0</v>
      </c>
      <c r="P334" s="141">
        <f t="shared" si="61"/>
        <v>0</v>
      </c>
      <c r="Q334" s="141">
        <f t="shared" si="61"/>
        <v>0</v>
      </c>
      <c r="R334" s="141">
        <f t="shared" si="61"/>
        <v>0</v>
      </c>
      <c r="S334" s="141">
        <f t="shared" si="61"/>
        <v>0</v>
      </c>
      <c r="T334" s="141">
        <f t="shared" si="61"/>
        <v>0</v>
      </c>
      <c r="U334" s="141">
        <f t="shared" si="61"/>
        <v>0</v>
      </c>
      <c r="V334" s="141">
        <f t="shared" si="61"/>
        <v>0</v>
      </c>
      <c r="W334" s="4">
        <f>SUM(K334:V334)</f>
        <v>0</v>
      </c>
      <c r="X334" s="28">
        <f>J334-W334</f>
        <v>0</v>
      </c>
      <c r="Y334" s="5"/>
      <c r="Z334" s="5"/>
    </row>
    <row r="335" spans="1:26" ht="21.75" customHeight="1" x14ac:dyDescent="0.45">
      <c r="A335" s="147"/>
      <c r="B335" s="88"/>
      <c r="C335" s="86"/>
      <c r="D335" s="148"/>
      <c r="E335" s="89"/>
      <c r="F335" s="89"/>
      <c r="G335" s="90" t="s">
        <v>49</v>
      </c>
      <c r="H335" s="91" t="s">
        <v>24</v>
      </c>
      <c r="I335" s="92"/>
      <c r="J335" s="97"/>
      <c r="K335" s="150">
        <v>0</v>
      </c>
      <c r="L335" s="150">
        <v>0</v>
      </c>
      <c r="M335" s="150">
        <v>0</v>
      </c>
      <c r="N335" s="150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50">
        <v>0</v>
      </c>
      <c r="V335" s="150">
        <v>0</v>
      </c>
      <c r="W335" s="95"/>
      <c r="X335" s="28"/>
      <c r="Y335" s="96"/>
      <c r="Z335" s="96"/>
    </row>
    <row r="336" spans="1:26" ht="21.75" customHeight="1" x14ac:dyDescent="0.45">
      <c r="A336" s="147"/>
      <c r="B336" s="88"/>
      <c r="C336" s="86"/>
      <c r="D336" s="148"/>
      <c r="E336" s="89"/>
      <c r="F336" s="89"/>
      <c r="G336" s="90" t="s">
        <v>50</v>
      </c>
      <c r="H336" s="91" t="s">
        <v>24</v>
      </c>
      <c r="I336" s="92"/>
      <c r="J336" s="97"/>
      <c r="K336" s="150">
        <v>0</v>
      </c>
      <c r="L336" s="150">
        <v>0</v>
      </c>
      <c r="M336" s="150">
        <v>0</v>
      </c>
      <c r="N336" s="150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50">
        <v>0</v>
      </c>
      <c r="V336" s="150">
        <v>0</v>
      </c>
      <c r="W336" s="95"/>
      <c r="X336" s="28"/>
      <c r="Y336" s="96"/>
      <c r="Z336" s="96"/>
    </row>
    <row r="337" spans="1:26" ht="21.75" customHeight="1" x14ac:dyDescent="0.45">
      <c r="A337" s="147"/>
      <c r="B337" s="88"/>
      <c r="C337" s="86"/>
      <c r="D337" s="148"/>
      <c r="E337" s="89"/>
      <c r="F337" s="89"/>
      <c r="G337" s="90" t="s">
        <v>51</v>
      </c>
      <c r="H337" s="91" t="s">
        <v>24</v>
      </c>
      <c r="I337" s="92"/>
      <c r="J337" s="97"/>
      <c r="K337" s="150">
        <v>0</v>
      </c>
      <c r="L337" s="150">
        <v>0</v>
      </c>
      <c r="M337" s="150">
        <v>0</v>
      </c>
      <c r="N337" s="150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50">
        <v>0</v>
      </c>
      <c r="V337" s="150">
        <v>0</v>
      </c>
      <c r="W337" s="95"/>
      <c r="X337" s="28"/>
      <c r="Y337" s="96"/>
      <c r="Z337" s="96"/>
    </row>
    <row r="338" spans="1:26" ht="21.75" customHeight="1" x14ac:dyDescent="0.45">
      <c r="A338" s="147"/>
      <c r="B338" s="88"/>
      <c r="C338" s="86"/>
      <c r="D338" s="148"/>
      <c r="E338" s="89"/>
      <c r="F338" s="89"/>
      <c r="G338" s="90" t="s">
        <v>52</v>
      </c>
      <c r="H338" s="91" t="s">
        <v>24</v>
      </c>
      <c r="I338" s="92"/>
      <c r="J338" s="97"/>
      <c r="K338" s="150">
        <v>0</v>
      </c>
      <c r="L338" s="150">
        <v>0</v>
      </c>
      <c r="M338" s="150">
        <v>0</v>
      </c>
      <c r="N338" s="150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50">
        <v>0</v>
      </c>
      <c r="V338" s="150">
        <v>0</v>
      </c>
      <c r="W338" s="95"/>
      <c r="X338" s="28"/>
      <c r="Y338" s="96"/>
      <c r="Z338" s="96"/>
    </row>
    <row r="339" spans="1:26" ht="21.75" customHeight="1" x14ac:dyDescent="0.45">
      <c r="A339" s="147"/>
      <c r="B339" s="88"/>
      <c r="C339" s="86"/>
      <c r="D339" s="148"/>
      <c r="E339" s="89"/>
      <c r="F339" s="89"/>
      <c r="G339" s="90" t="s">
        <v>53</v>
      </c>
      <c r="H339" s="149" t="s">
        <v>24</v>
      </c>
      <c r="I339" s="163"/>
      <c r="J339" s="97">
        <f ca="1">IFERROR(__xludf.DUMMYFUNCTION("IMPORTRANGE(""https://docs.google.com/spreadsheets/d/1C3CXT74ZlgGe6_JY_1olB1XN4rF0dxEuIIF-xsYjHgg/edit?usp=sharing"",""พรบ!BU63"")"),0)</f>
        <v>0</v>
      </c>
      <c r="K339" s="150">
        <v>0</v>
      </c>
      <c r="L339" s="150">
        <v>0</v>
      </c>
      <c r="M339" s="150">
        <v>0</v>
      </c>
      <c r="N339" s="150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50">
        <v>0</v>
      </c>
      <c r="V339" s="150">
        <v>0</v>
      </c>
      <c r="W339" s="4"/>
      <c r="X339" s="28"/>
      <c r="Y339" s="5"/>
      <c r="Z339" s="5"/>
    </row>
    <row r="340" spans="1:26" ht="21.75" customHeight="1" x14ac:dyDescent="0.45">
      <c r="A340" s="147"/>
      <c r="B340" s="88"/>
      <c r="C340" s="86"/>
      <c r="D340" s="148"/>
      <c r="E340" s="89"/>
      <c r="F340" s="89"/>
      <c r="G340" s="90" t="s">
        <v>54</v>
      </c>
      <c r="H340" s="149" t="s">
        <v>24</v>
      </c>
      <c r="I340" s="92"/>
      <c r="J340" s="97"/>
      <c r="K340" s="150">
        <v>0</v>
      </c>
      <c r="L340" s="150">
        <v>0</v>
      </c>
      <c r="M340" s="150">
        <v>0</v>
      </c>
      <c r="N340" s="150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50">
        <v>0</v>
      </c>
      <c r="V340" s="150">
        <v>0</v>
      </c>
      <c r="W340" s="4"/>
      <c r="X340" s="28"/>
      <c r="Y340" s="5"/>
      <c r="Z340" s="5"/>
    </row>
    <row r="341" spans="1:26" ht="21.75" customHeight="1" x14ac:dyDescent="0.45">
      <c r="A341" s="147"/>
      <c r="B341" s="88"/>
      <c r="C341" s="86"/>
      <c r="D341" s="148"/>
      <c r="E341" s="89"/>
      <c r="F341" s="89"/>
      <c r="G341" s="89" t="s">
        <v>55</v>
      </c>
      <c r="H341" s="149" t="s">
        <v>24</v>
      </c>
      <c r="I341" s="92"/>
      <c r="J341" s="97"/>
      <c r="K341" s="150">
        <v>0</v>
      </c>
      <c r="L341" s="150">
        <v>0</v>
      </c>
      <c r="M341" s="150">
        <v>0</v>
      </c>
      <c r="N341" s="150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50">
        <v>0</v>
      </c>
      <c r="V341" s="150">
        <v>0</v>
      </c>
      <c r="W341" s="4"/>
      <c r="X341" s="28"/>
      <c r="Y341" s="5"/>
      <c r="Z341" s="5"/>
    </row>
    <row r="342" spans="1:26" ht="21.75" customHeight="1" x14ac:dyDescent="0.45">
      <c r="A342" s="147"/>
      <c r="B342" s="88"/>
      <c r="C342" s="86"/>
      <c r="D342" s="148"/>
      <c r="E342" s="89"/>
      <c r="F342" s="89"/>
      <c r="G342" s="89" t="s">
        <v>56</v>
      </c>
      <c r="H342" s="149" t="s">
        <v>24</v>
      </c>
      <c r="I342" s="92"/>
      <c r="J342" s="97"/>
      <c r="K342" s="150">
        <v>0</v>
      </c>
      <c r="L342" s="150">
        <v>0</v>
      </c>
      <c r="M342" s="150">
        <v>0</v>
      </c>
      <c r="N342" s="150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50">
        <v>0</v>
      </c>
      <c r="V342" s="150">
        <v>0</v>
      </c>
      <c r="W342" s="4"/>
      <c r="X342" s="28"/>
      <c r="Y342" s="5"/>
      <c r="Z342" s="5"/>
    </row>
    <row r="343" spans="1:26" ht="21.75" customHeight="1" x14ac:dyDescent="0.45">
      <c r="A343" s="147"/>
      <c r="B343" s="88"/>
      <c r="C343" s="86"/>
      <c r="D343" s="148"/>
      <c r="E343" s="89"/>
      <c r="F343" s="89"/>
      <c r="G343" s="89" t="s">
        <v>57</v>
      </c>
      <c r="H343" s="149" t="s">
        <v>24</v>
      </c>
      <c r="I343" s="92"/>
      <c r="J343" s="97"/>
      <c r="K343" s="150">
        <v>0</v>
      </c>
      <c r="L343" s="150">
        <v>0</v>
      </c>
      <c r="M343" s="150">
        <v>0</v>
      </c>
      <c r="N343" s="150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50">
        <v>0</v>
      </c>
      <c r="V343" s="150">
        <v>0</v>
      </c>
      <c r="W343" s="4"/>
      <c r="X343" s="28"/>
      <c r="Y343" s="5"/>
      <c r="Z343" s="5"/>
    </row>
    <row r="344" spans="1:26" ht="21.75" customHeight="1" x14ac:dyDescent="0.45">
      <c r="A344" s="147"/>
      <c r="B344" s="88"/>
      <c r="C344" s="86"/>
      <c r="D344" s="148"/>
      <c r="E344" s="89"/>
      <c r="F344" s="89"/>
      <c r="G344" s="89" t="s">
        <v>58</v>
      </c>
      <c r="H344" s="149" t="s">
        <v>24</v>
      </c>
      <c r="I344" s="92"/>
      <c r="J344" s="97"/>
      <c r="K344" s="150">
        <v>0</v>
      </c>
      <c r="L344" s="150">
        <v>0</v>
      </c>
      <c r="M344" s="150">
        <v>0</v>
      </c>
      <c r="N344" s="150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50">
        <v>0</v>
      </c>
      <c r="V344" s="150">
        <v>0</v>
      </c>
      <c r="W344" s="4"/>
      <c r="X344" s="28"/>
      <c r="Y344" s="5"/>
      <c r="Z344" s="5"/>
    </row>
    <row r="345" spans="1:26" ht="21.75" customHeight="1" x14ac:dyDescent="0.45">
      <c r="A345" s="147"/>
      <c r="B345" s="88"/>
      <c r="C345" s="86"/>
      <c r="D345" s="148"/>
      <c r="E345" s="152" t="s">
        <v>37</v>
      </c>
      <c r="F345" s="89"/>
      <c r="G345" s="89"/>
      <c r="H345" s="153" t="s">
        <v>24</v>
      </c>
      <c r="I345" s="259"/>
      <c r="J345" s="197">
        <v>0</v>
      </c>
      <c r="K345" s="150">
        <v>0</v>
      </c>
      <c r="L345" s="150">
        <v>0</v>
      </c>
      <c r="M345" s="150">
        <v>0</v>
      </c>
      <c r="N345" s="150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50">
        <v>0</v>
      </c>
      <c r="V345" s="150">
        <v>0</v>
      </c>
      <c r="W345" s="4">
        <f>SUM(K345:V345)</f>
        <v>0</v>
      </c>
      <c r="X345" s="28">
        <f>J345-W345</f>
        <v>0</v>
      </c>
      <c r="Y345" s="5"/>
      <c r="Z345" s="5"/>
    </row>
    <row r="346" spans="1:26" ht="21.75" customHeight="1" x14ac:dyDescent="0.45">
      <c r="A346" s="198" t="s">
        <v>21</v>
      </c>
      <c r="B346" s="148" t="s">
        <v>59</v>
      </c>
      <c r="C346" s="86"/>
      <c r="D346" s="148"/>
      <c r="E346" s="89"/>
      <c r="F346" s="89"/>
      <c r="G346" s="89"/>
      <c r="H346" s="149"/>
      <c r="I346" s="92"/>
      <c r="J346" s="97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4"/>
      <c r="X346" s="28"/>
      <c r="Y346" s="5"/>
      <c r="Z346" s="5"/>
    </row>
    <row r="347" spans="1:26" ht="21.75" customHeight="1" x14ac:dyDescent="0.45">
      <c r="A347" s="167"/>
      <c r="B347" s="168"/>
      <c r="C347" s="168"/>
      <c r="D347" s="169"/>
      <c r="E347" s="89">
        <v>1</v>
      </c>
      <c r="F347" s="89" t="s">
        <v>60</v>
      </c>
      <c r="G347" s="161"/>
      <c r="H347" s="164"/>
      <c r="I347" s="92"/>
      <c r="J347" s="145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4"/>
      <c r="X347" s="28"/>
      <c r="Y347" s="5"/>
      <c r="Z347" s="5"/>
    </row>
    <row r="348" spans="1:26" ht="21.75" customHeight="1" x14ac:dyDescent="0.45">
      <c r="A348" s="167"/>
      <c r="B348" s="168"/>
      <c r="C348" s="168"/>
      <c r="D348" s="169"/>
      <c r="E348" s="160">
        <v>2</v>
      </c>
      <c r="F348" s="176" t="s">
        <v>137</v>
      </c>
      <c r="G348" s="161"/>
      <c r="H348" s="164" t="s">
        <v>136</v>
      </c>
      <c r="I348" s="165">
        <f ca="1">IFERROR(__xludf.DUMMYFUNCTION("IMPORTRANGE(""https://docs.google.com/spreadsheets/d/1C3CXT74ZlgGe6_JY_1olB1XN4rF0dxEuIIF-xsYjHgg/edit?usp=sharing"",""พรบ!BV63"")"),0)</f>
        <v>0</v>
      </c>
      <c r="J348" s="97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4"/>
      <c r="X348" s="28"/>
      <c r="Y348" s="5"/>
      <c r="Z348" s="5"/>
    </row>
    <row r="349" spans="1:26" ht="21.75" customHeight="1" x14ac:dyDescent="0.45">
      <c r="A349" s="167"/>
      <c r="B349" s="168"/>
      <c r="C349" s="168"/>
      <c r="D349" s="169"/>
      <c r="E349" s="89">
        <v>3</v>
      </c>
      <c r="F349" s="171" t="s">
        <v>105</v>
      </c>
      <c r="G349" s="161"/>
      <c r="H349" s="164"/>
      <c r="I349" s="165"/>
      <c r="J349" s="97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4"/>
      <c r="X349" s="28"/>
      <c r="Y349" s="5"/>
      <c r="Z349" s="5"/>
    </row>
    <row r="350" spans="1:26" ht="21.75" customHeight="1" x14ac:dyDescent="0.45">
      <c r="A350" s="167"/>
      <c r="B350" s="168"/>
      <c r="C350" s="168"/>
      <c r="D350" s="169"/>
      <c r="E350" s="160">
        <v>4</v>
      </c>
      <c r="F350" s="176" t="s">
        <v>67</v>
      </c>
      <c r="G350" s="161"/>
      <c r="H350" s="164"/>
      <c r="I350" s="165"/>
      <c r="J350" s="97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4"/>
      <c r="X350" s="28"/>
      <c r="Y350" s="5"/>
      <c r="Z350" s="5"/>
    </row>
    <row r="351" spans="1:26" ht="21.75" customHeight="1" x14ac:dyDescent="0.45">
      <c r="A351" s="279" t="s">
        <v>138</v>
      </c>
      <c r="B351" s="280"/>
      <c r="C351" s="280"/>
      <c r="D351" s="281"/>
      <c r="E351" s="280"/>
      <c r="F351" s="280"/>
      <c r="G351" s="297"/>
      <c r="H351" s="283"/>
      <c r="I351" s="284"/>
      <c r="J351" s="285">
        <f t="shared" ref="J351:V351" si="62">J352</f>
        <v>655730</v>
      </c>
      <c r="K351" s="301">
        <f t="shared" si="62"/>
        <v>24300</v>
      </c>
      <c r="L351" s="301">
        <f t="shared" si="62"/>
        <v>174100</v>
      </c>
      <c r="M351" s="301">
        <f t="shared" si="62"/>
        <v>36780</v>
      </c>
      <c r="N351" s="301">
        <f t="shared" si="62"/>
        <v>63425</v>
      </c>
      <c r="O351" s="301">
        <f t="shared" si="62"/>
        <v>34700</v>
      </c>
      <c r="P351" s="301">
        <f t="shared" si="62"/>
        <v>37300</v>
      </c>
      <c r="Q351" s="301">
        <f t="shared" si="62"/>
        <v>37000</v>
      </c>
      <c r="R351" s="301">
        <f t="shared" si="62"/>
        <v>37000</v>
      </c>
      <c r="S351" s="301">
        <f t="shared" si="62"/>
        <v>37000</v>
      </c>
      <c r="T351" s="301">
        <f t="shared" si="62"/>
        <v>35200</v>
      </c>
      <c r="U351" s="301">
        <f t="shared" si="62"/>
        <v>63125</v>
      </c>
      <c r="V351" s="302">
        <f t="shared" si="62"/>
        <v>34500</v>
      </c>
      <c r="W351" s="4">
        <f>SUM(K351:V351)</f>
        <v>614430</v>
      </c>
      <c r="X351" s="28">
        <f>J351-W351</f>
        <v>41300</v>
      </c>
      <c r="Y351" s="5"/>
      <c r="Z351" s="5"/>
    </row>
    <row r="352" spans="1:26" ht="21.75" customHeight="1" x14ac:dyDescent="0.45">
      <c r="A352" s="287"/>
      <c r="B352" s="288" t="s">
        <v>139</v>
      </c>
      <c r="C352" s="305"/>
      <c r="D352" s="288"/>
      <c r="E352" s="288"/>
      <c r="F352" s="288"/>
      <c r="G352" s="289"/>
      <c r="H352" s="290" t="s">
        <v>42</v>
      </c>
      <c r="I352" s="319">
        <f ca="1">I375</f>
        <v>27</v>
      </c>
      <c r="J352" s="292">
        <f t="shared" ref="J352:V352" si="63">+J353+J370</f>
        <v>655730</v>
      </c>
      <c r="K352" s="306">
        <f t="shared" si="63"/>
        <v>24300</v>
      </c>
      <c r="L352" s="306">
        <f t="shared" si="63"/>
        <v>174100</v>
      </c>
      <c r="M352" s="306">
        <f t="shared" si="63"/>
        <v>36780</v>
      </c>
      <c r="N352" s="306">
        <f t="shared" si="63"/>
        <v>63425</v>
      </c>
      <c r="O352" s="306">
        <f t="shared" si="63"/>
        <v>34700</v>
      </c>
      <c r="P352" s="306">
        <f t="shared" si="63"/>
        <v>37300</v>
      </c>
      <c r="Q352" s="306">
        <f t="shared" si="63"/>
        <v>37000</v>
      </c>
      <c r="R352" s="306">
        <f t="shared" si="63"/>
        <v>37000</v>
      </c>
      <c r="S352" s="306">
        <f t="shared" si="63"/>
        <v>37000</v>
      </c>
      <c r="T352" s="306">
        <f t="shared" si="63"/>
        <v>35200</v>
      </c>
      <c r="U352" s="306">
        <f t="shared" si="63"/>
        <v>63125</v>
      </c>
      <c r="V352" s="307">
        <f t="shared" si="63"/>
        <v>34500</v>
      </c>
      <c r="W352" s="4">
        <f>SUM(K352:V352)</f>
        <v>614430</v>
      </c>
      <c r="X352" s="28">
        <f>J352-W352</f>
        <v>41300</v>
      </c>
      <c r="Y352" s="5"/>
      <c r="Z352" s="5"/>
    </row>
    <row r="353" spans="1:26" ht="21.75" customHeight="1" x14ac:dyDescent="0.45">
      <c r="A353" s="78" t="s">
        <v>21</v>
      </c>
      <c r="B353" s="192" t="s">
        <v>22</v>
      </c>
      <c r="C353" s="81"/>
      <c r="D353" s="81"/>
      <c r="E353" s="51" t="s">
        <v>72</v>
      </c>
      <c r="F353" s="136"/>
      <c r="G353" s="194"/>
      <c r="H353" s="138" t="s">
        <v>24</v>
      </c>
      <c r="I353" s="139"/>
      <c r="J353" s="84">
        <f t="shared" ref="J353:V353" si="64">SUM(J354,J359)</f>
        <v>508730</v>
      </c>
      <c r="K353" s="308">
        <f t="shared" si="64"/>
        <v>24300</v>
      </c>
      <c r="L353" s="308">
        <f t="shared" si="64"/>
        <v>35100</v>
      </c>
      <c r="M353" s="308">
        <f t="shared" si="64"/>
        <v>36780</v>
      </c>
      <c r="N353" s="308">
        <f t="shared" si="64"/>
        <v>63425</v>
      </c>
      <c r="O353" s="308">
        <f t="shared" si="64"/>
        <v>34700</v>
      </c>
      <c r="P353" s="308">
        <f t="shared" si="64"/>
        <v>37300</v>
      </c>
      <c r="Q353" s="308">
        <f t="shared" si="64"/>
        <v>37000</v>
      </c>
      <c r="R353" s="308">
        <f t="shared" si="64"/>
        <v>37000</v>
      </c>
      <c r="S353" s="308">
        <f t="shared" si="64"/>
        <v>37000</v>
      </c>
      <c r="T353" s="308">
        <f t="shared" si="64"/>
        <v>35200</v>
      </c>
      <c r="U353" s="308">
        <f t="shared" si="64"/>
        <v>63125</v>
      </c>
      <c r="V353" s="309">
        <f t="shared" si="64"/>
        <v>34500</v>
      </c>
      <c r="W353" s="4">
        <f>SUM(K353:V353)</f>
        <v>475430</v>
      </c>
      <c r="X353" s="28">
        <f>J353-W353</f>
        <v>33300</v>
      </c>
      <c r="Y353" s="5"/>
      <c r="Z353" s="5"/>
    </row>
    <row r="354" spans="1:26" ht="21.75" customHeight="1" x14ac:dyDescent="0.45">
      <c r="A354" s="241"/>
      <c r="B354" s="158"/>
      <c r="C354" s="158"/>
      <c r="D354" s="168"/>
      <c r="E354" s="320" t="s">
        <v>43</v>
      </c>
      <c r="F354" s="160"/>
      <c r="G354" s="243"/>
      <c r="H354" s="149" t="s">
        <v>24</v>
      </c>
      <c r="I354" s="163"/>
      <c r="J354" s="145">
        <v>306000</v>
      </c>
      <c r="K354" s="150">
        <f t="shared" ref="K354:V354" si="65">SUM(K355:K358)</f>
        <v>24300</v>
      </c>
      <c r="L354" s="150">
        <f t="shared" si="65"/>
        <v>26100</v>
      </c>
      <c r="M354" s="150">
        <f t="shared" si="65"/>
        <v>26100</v>
      </c>
      <c r="N354" s="150">
        <f t="shared" si="65"/>
        <v>25500</v>
      </c>
      <c r="O354" s="150">
        <f t="shared" si="65"/>
        <v>25500</v>
      </c>
      <c r="P354" s="150">
        <f t="shared" si="65"/>
        <v>25500</v>
      </c>
      <c r="Q354" s="150">
        <f t="shared" si="65"/>
        <v>25500</v>
      </c>
      <c r="R354" s="150">
        <f t="shared" si="65"/>
        <v>25500</v>
      </c>
      <c r="S354" s="150">
        <f t="shared" si="65"/>
        <v>25500</v>
      </c>
      <c r="T354" s="150">
        <f t="shared" si="65"/>
        <v>25500</v>
      </c>
      <c r="U354" s="150">
        <f t="shared" si="65"/>
        <v>25500</v>
      </c>
      <c r="V354" s="150">
        <f t="shared" si="65"/>
        <v>25500</v>
      </c>
      <c r="W354" s="4">
        <f>SUM(K354:V354)</f>
        <v>306000</v>
      </c>
      <c r="X354" s="28">
        <f>J354-W354</f>
        <v>0</v>
      </c>
      <c r="Y354" s="5"/>
      <c r="Z354" s="5"/>
    </row>
    <row r="355" spans="1:26" ht="21.75" customHeight="1" x14ac:dyDescent="0.45">
      <c r="A355" s="85"/>
      <c r="B355" s="86"/>
      <c r="C355" s="87"/>
      <c r="D355" s="88"/>
      <c r="E355" s="89"/>
      <c r="F355" s="89"/>
      <c r="G355" s="90" t="s">
        <v>140</v>
      </c>
      <c r="H355" s="91" t="s">
        <v>24</v>
      </c>
      <c r="I355" s="92"/>
      <c r="J355" s="97"/>
      <c r="K355" s="94">
        <v>6900</v>
      </c>
      <c r="L355" s="94">
        <v>6900</v>
      </c>
      <c r="M355" s="94">
        <v>6900</v>
      </c>
      <c r="N355" s="94">
        <v>6900</v>
      </c>
      <c r="O355" s="94">
        <v>6900</v>
      </c>
      <c r="P355" s="94">
        <v>6900</v>
      </c>
      <c r="Q355" s="94">
        <v>6900</v>
      </c>
      <c r="R355" s="94">
        <v>6900</v>
      </c>
      <c r="S355" s="94">
        <v>6900</v>
      </c>
      <c r="T355" s="94">
        <v>6900</v>
      </c>
      <c r="U355" s="94">
        <v>6900</v>
      </c>
      <c r="V355" s="94">
        <v>6900</v>
      </c>
      <c r="W355" s="95"/>
      <c r="X355" s="28"/>
      <c r="Y355" s="96"/>
      <c r="Z355" s="96"/>
    </row>
    <row r="356" spans="1:26" ht="21.75" customHeight="1" x14ac:dyDescent="0.45">
      <c r="A356" s="85"/>
      <c r="B356" s="86"/>
      <c r="C356" s="87"/>
      <c r="D356" s="88"/>
      <c r="E356" s="89"/>
      <c r="F356" s="89"/>
      <c r="G356" s="90" t="s">
        <v>141</v>
      </c>
      <c r="H356" s="91" t="s">
        <v>24</v>
      </c>
      <c r="I356" s="92"/>
      <c r="J356" s="97"/>
      <c r="K356" s="94">
        <v>16800</v>
      </c>
      <c r="L356" s="94">
        <v>18600</v>
      </c>
      <c r="M356" s="94">
        <v>18600</v>
      </c>
      <c r="N356" s="94">
        <v>18600</v>
      </c>
      <c r="O356" s="94">
        <v>18600</v>
      </c>
      <c r="P356" s="94">
        <v>18600</v>
      </c>
      <c r="Q356" s="94">
        <v>18600</v>
      </c>
      <c r="R356" s="94">
        <v>18600</v>
      </c>
      <c r="S356" s="94">
        <v>18600</v>
      </c>
      <c r="T356" s="94">
        <v>18600</v>
      </c>
      <c r="U356" s="94">
        <v>18600</v>
      </c>
      <c r="V356" s="94">
        <v>18600</v>
      </c>
      <c r="W356" s="95"/>
      <c r="X356" s="28"/>
      <c r="Y356" s="96"/>
      <c r="Z356" s="96"/>
    </row>
    <row r="357" spans="1:26" ht="21.75" customHeight="1" x14ac:dyDescent="0.45">
      <c r="A357" s="85"/>
      <c r="B357" s="86"/>
      <c r="C357" s="87"/>
      <c r="D357" s="88"/>
      <c r="E357" s="89"/>
      <c r="F357" s="89"/>
      <c r="G357" s="90" t="s">
        <v>142</v>
      </c>
      <c r="H357" s="91" t="s">
        <v>24</v>
      </c>
      <c r="I357" s="92"/>
      <c r="J357" s="97"/>
      <c r="K357" s="94">
        <v>600</v>
      </c>
      <c r="L357" s="94">
        <v>600</v>
      </c>
      <c r="M357" s="94">
        <v>600</v>
      </c>
      <c r="N357" s="94"/>
      <c r="O357" s="94"/>
      <c r="P357" s="94"/>
      <c r="Q357" s="94"/>
      <c r="R357" s="94"/>
      <c r="S357" s="94"/>
      <c r="T357" s="94"/>
      <c r="U357" s="94"/>
      <c r="V357" s="94"/>
      <c r="W357" s="95"/>
      <c r="X357" s="28"/>
      <c r="Y357" s="96"/>
      <c r="Z357" s="96"/>
    </row>
    <row r="358" spans="1:26" ht="21.75" customHeight="1" x14ac:dyDescent="0.45">
      <c r="A358" s="85"/>
      <c r="B358" s="86"/>
      <c r="C358" s="87"/>
      <c r="D358" s="88"/>
      <c r="E358" s="89"/>
      <c r="F358" s="89"/>
      <c r="G358" s="90" t="s">
        <v>47</v>
      </c>
      <c r="H358" s="91" t="s">
        <v>24</v>
      </c>
      <c r="I358" s="92"/>
      <c r="J358" s="97"/>
      <c r="K358" s="150">
        <v>0</v>
      </c>
      <c r="L358" s="150">
        <v>0</v>
      </c>
      <c r="M358" s="150">
        <v>0</v>
      </c>
      <c r="N358" s="150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50">
        <v>0</v>
      </c>
      <c r="V358" s="150">
        <v>0</v>
      </c>
      <c r="W358" s="95"/>
      <c r="X358" s="28"/>
      <c r="Y358" s="96"/>
      <c r="Z358" s="96"/>
    </row>
    <row r="359" spans="1:26" ht="21.75" customHeight="1" x14ac:dyDescent="0.45">
      <c r="A359" s="142"/>
      <c r="B359" s="51"/>
      <c r="C359" s="51"/>
      <c r="D359" s="143"/>
      <c r="E359" s="144" t="s">
        <v>48</v>
      </c>
      <c r="F359" s="136"/>
      <c r="G359" s="81"/>
      <c r="H359" s="138" t="s">
        <v>24</v>
      </c>
      <c r="I359" s="139"/>
      <c r="J359" s="140">
        <v>202730</v>
      </c>
      <c r="K359" s="141">
        <f t="shared" ref="K359:V359" si="66">SUM(K360:K369)</f>
        <v>0</v>
      </c>
      <c r="L359" s="141">
        <f t="shared" si="66"/>
        <v>9000</v>
      </c>
      <c r="M359" s="141">
        <f t="shared" si="66"/>
        <v>10680</v>
      </c>
      <c r="N359" s="141">
        <f t="shared" si="66"/>
        <v>37925</v>
      </c>
      <c r="O359" s="141">
        <f t="shared" si="66"/>
        <v>9200</v>
      </c>
      <c r="P359" s="141">
        <f t="shared" si="66"/>
        <v>11800</v>
      </c>
      <c r="Q359" s="141">
        <f t="shared" si="66"/>
        <v>11500</v>
      </c>
      <c r="R359" s="141">
        <f t="shared" si="66"/>
        <v>11500</v>
      </c>
      <c r="S359" s="141">
        <f t="shared" si="66"/>
        <v>11500</v>
      </c>
      <c r="T359" s="141">
        <f t="shared" si="66"/>
        <v>9700</v>
      </c>
      <c r="U359" s="141">
        <f t="shared" si="66"/>
        <v>37625</v>
      </c>
      <c r="V359" s="141">
        <f t="shared" si="66"/>
        <v>9000</v>
      </c>
      <c r="W359" s="4">
        <f>SUM(K359:V359)</f>
        <v>169430</v>
      </c>
      <c r="X359" s="28">
        <f>J359-W359</f>
        <v>33300</v>
      </c>
      <c r="Y359" s="5"/>
      <c r="Z359" s="5"/>
    </row>
    <row r="360" spans="1:26" ht="21.75" customHeight="1" x14ac:dyDescent="0.45">
      <c r="A360" s="147"/>
      <c r="B360" s="88"/>
      <c r="C360" s="86"/>
      <c r="D360" s="148"/>
      <c r="E360" s="89"/>
      <c r="F360" s="89"/>
      <c r="G360" s="90" t="s">
        <v>49</v>
      </c>
      <c r="H360" s="149" t="s">
        <v>24</v>
      </c>
      <c r="I360" s="92"/>
      <c r="J360" s="97"/>
      <c r="K360" s="150">
        <v>0</v>
      </c>
      <c r="L360" s="150">
        <v>0</v>
      </c>
      <c r="M360" s="150">
        <v>0</v>
      </c>
      <c r="N360" s="150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50">
        <v>0</v>
      </c>
      <c r="V360" s="150">
        <v>0</v>
      </c>
      <c r="W360" s="4"/>
      <c r="X360" s="28"/>
      <c r="Y360" s="5"/>
      <c r="Z360" s="5"/>
    </row>
    <row r="361" spans="1:26" ht="21.75" customHeight="1" x14ac:dyDescent="0.45">
      <c r="A361" s="147"/>
      <c r="B361" s="88"/>
      <c r="C361" s="86"/>
      <c r="D361" s="148"/>
      <c r="E361" s="89"/>
      <c r="F361" s="89"/>
      <c r="G361" s="90" t="s">
        <v>50</v>
      </c>
      <c r="H361" s="149" t="s">
        <v>24</v>
      </c>
      <c r="I361" s="92"/>
      <c r="J361" s="97"/>
      <c r="K361" s="150">
        <v>0</v>
      </c>
      <c r="L361" s="150">
        <v>0</v>
      </c>
      <c r="M361" s="150">
        <v>0</v>
      </c>
      <c r="N361" s="150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50">
        <v>0</v>
      </c>
      <c r="V361" s="150">
        <v>0</v>
      </c>
      <c r="W361" s="4"/>
      <c r="X361" s="28"/>
      <c r="Y361" s="5"/>
      <c r="Z361" s="5"/>
    </row>
    <row r="362" spans="1:26" ht="21.75" customHeight="1" x14ac:dyDescent="0.45">
      <c r="A362" s="147"/>
      <c r="B362" s="88"/>
      <c r="C362" s="86"/>
      <c r="D362" s="148"/>
      <c r="E362" s="89"/>
      <c r="F362" s="89"/>
      <c r="G362" s="90" t="s">
        <v>51</v>
      </c>
      <c r="H362" s="149" t="s">
        <v>24</v>
      </c>
      <c r="I362" s="92"/>
      <c r="J362" s="97"/>
      <c r="K362" s="150">
        <v>0</v>
      </c>
      <c r="L362" s="150">
        <v>9000</v>
      </c>
      <c r="M362" s="150">
        <v>9000</v>
      </c>
      <c r="N362" s="150">
        <v>9000</v>
      </c>
      <c r="O362" s="150">
        <v>9000</v>
      </c>
      <c r="P362" s="150">
        <v>9000</v>
      </c>
      <c r="Q362" s="150">
        <v>9000</v>
      </c>
      <c r="R362" s="150">
        <v>9000</v>
      </c>
      <c r="S362" s="150">
        <v>9000</v>
      </c>
      <c r="T362" s="150">
        <v>9000</v>
      </c>
      <c r="U362" s="150">
        <v>9000</v>
      </c>
      <c r="V362" s="150">
        <v>9000</v>
      </c>
      <c r="W362" s="4"/>
      <c r="X362" s="28"/>
      <c r="Y362" s="5"/>
      <c r="Z362" s="5"/>
    </row>
    <row r="363" spans="1:26" ht="21.75" customHeight="1" x14ac:dyDescent="0.45">
      <c r="A363" s="147"/>
      <c r="B363" s="88"/>
      <c r="C363" s="86"/>
      <c r="D363" s="148"/>
      <c r="E363" s="89"/>
      <c r="F363" s="89"/>
      <c r="G363" s="90" t="s">
        <v>52</v>
      </c>
      <c r="H363" s="149" t="s">
        <v>24</v>
      </c>
      <c r="I363" s="92"/>
      <c r="J363" s="97"/>
      <c r="K363" s="150">
        <v>0</v>
      </c>
      <c r="L363" s="150">
        <v>0</v>
      </c>
      <c r="M363" s="150">
        <v>1680</v>
      </c>
      <c r="N363" s="150">
        <v>2800</v>
      </c>
      <c r="O363" s="150">
        <v>200</v>
      </c>
      <c r="P363" s="150">
        <v>2800</v>
      </c>
      <c r="Q363" s="150">
        <v>2500</v>
      </c>
      <c r="R363" s="150">
        <v>2500</v>
      </c>
      <c r="S363" s="150">
        <v>2500</v>
      </c>
      <c r="T363" s="150">
        <v>700</v>
      </c>
      <c r="U363" s="150">
        <v>2500</v>
      </c>
      <c r="V363" s="150">
        <v>0</v>
      </c>
      <c r="W363" s="4"/>
      <c r="X363" s="28"/>
      <c r="Y363" s="5"/>
      <c r="Z363" s="5"/>
    </row>
    <row r="364" spans="1:26" ht="21.75" customHeight="1" x14ac:dyDescent="0.45">
      <c r="A364" s="147"/>
      <c r="B364" s="88"/>
      <c r="C364" s="86"/>
      <c r="D364" s="148"/>
      <c r="E364" s="89"/>
      <c r="F364" s="89"/>
      <c r="G364" s="90" t="s">
        <v>53</v>
      </c>
      <c r="H364" s="149" t="s">
        <v>24</v>
      </c>
      <c r="I364" s="92"/>
      <c r="J364" s="97"/>
      <c r="K364" s="150">
        <v>0</v>
      </c>
      <c r="L364" s="150">
        <v>0</v>
      </c>
      <c r="M364" s="150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50">
        <v>0</v>
      </c>
      <c r="V364" s="150">
        <v>0</v>
      </c>
      <c r="W364" s="4"/>
      <c r="X364" s="28"/>
      <c r="Y364" s="5"/>
      <c r="Z364" s="5"/>
    </row>
    <row r="365" spans="1:26" ht="21.75" customHeight="1" x14ac:dyDescent="0.45">
      <c r="A365" s="147"/>
      <c r="B365" s="88"/>
      <c r="C365" s="86"/>
      <c r="D365" s="148"/>
      <c r="E365" s="89"/>
      <c r="F365" s="89"/>
      <c r="G365" s="90" t="s">
        <v>54</v>
      </c>
      <c r="H365" s="149" t="s">
        <v>24</v>
      </c>
      <c r="I365" s="92"/>
      <c r="J365" s="97"/>
      <c r="K365" s="150">
        <v>0</v>
      </c>
      <c r="L365" s="150">
        <v>0</v>
      </c>
      <c r="M365" s="150">
        <v>0</v>
      </c>
      <c r="N365" s="150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50">
        <v>0</v>
      </c>
      <c r="V365" s="150">
        <v>0</v>
      </c>
      <c r="W365" s="4"/>
      <c r="X365" s="28"/>
      <c r="Y365" s="5"/>
      <c r="Z365" s="5"/>
    </row>
    <row r="366" spans="1:26" ht="21.75" customHeight="1" x14ac:dyDescent="0.45">
      <c r="A366" s="147"/>
      <c r="B366" s="88"/>
      <c r="C366" s="86"/>
      <c r="D366" s="148"/>
      <c r="E366" s="89"/>
      <c r="F366" s="89"/>
      <c r="G366" s="89" t="s">
        <v>55</v>
      </c>
      <c r="H366" s="149" t="s">
        <v>24</v>
      </c>
      <c r="I366" s="92"/>
      <c r="J366" s="97"/>
      <c r="K366" s="150">
        <v>0</v>
      </c>
      <c r="L366" s="150">
        <v>0</v>
      </c>
      <c r="M366" s="150">
        <v>0</v>
      </c>
      <c r="N366" s="150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50">
        <v>0</v>
      </c>
      <c r="V366" s="150">
        <v>0</v>
      </c>
      <c r="W366" s="4"/>
      <c r="X366" s="28"/>
      <c r="Y366" s="5"/>
      <c r="Z366" s="5"/>
    </row>
    <row r="367" spans="1:26" ht="21.75" customHeight="1" x14ac:dyDescent="0.45">
      <c r="A367" s="147"/>
      <c r="B367" s="88"/>
      <c r="C367" s="86"/>
      <c r="D367" s="148"/>
      <c r="E367" s="89"/>
      <c r="F367" s="89"/>
      <c r="G367" s="89" t="s">
        <v>56</v>
      </c>
      <c r="H367" s="149" t="s">
        <v>24</v>
      </c>
      <c r="I367" s="92"/>
      <c r="J367" s="97"/>
      <c r="K367" s="150">
        <v>0</v>
      </c>
      <c r="L367" s="150">
        <v>0</v>
      </c>
      <c r="M367" s="150">
        <v>0</v>
      </c>
      <c r="N367" s="150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50">
        <v>0</v>
      </c>
      <c r="V367" s="150">
        <v>0</v>
      </c>
      <c r="W367" s="4"/>
      <c r="X367" s="28"/>
      <c r="Y367" s="5"/>
      <c r="Z367" s="5"/>
    </row>
    <row r="368" spans="1:26" ht="21.75" customHeight="1" x14ac:dyDescent="0.45">
      <c r="A368" s="147"/>
      <c r="B368" s="88"/>
      <c r="C368" s="86"/>
      <c r="D368" s="148"/>
      <c r="E368" s="89"/>
      <c r="F368" s="89"/>
      <c r="G368" s="89" t="s">
        <v>57</v>
      </c>
      <c r="H368" s="149" t="s">
        <v>24</v>
      </c>
      <c r="I368" s="92"/>
      <c r="J368" s="97"/>
      <c r="K368" s="150">
        <v>0</v>
      </c>
      <c r="L368" s="150">
        <v>0</v>
      </c>
      <c r="M368" s="150">
        <v>0</v>
      </c>
      <c r="N368" s="150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50">
        <v>0</v>
      </c>
      <c r="V368" s="150">
        <v>0</v>
      </c>
      <c r="W368" s="4"/>
      <c r="X368" s="28"/>
      <c r="Y368" s="5"/>
      <c r="Z368" s="5"/>
    </row>
    <row r="369" spans="1:26" ht="21.75" customHeight="1" x14ac:dyDescent="0.45">
      <c r="A369" s="147"/>
      <c r="B369" s="88"/>
      <c r="C369" s="86"/>
      <c r="D369" s="148"/>
      <c r="E369" s="89"/>
      <c r="F369" s="89"/>
      <c r="G369" s="89" t="s">
        <v>143</v>
      </c>
      <c r="H369" s="149" t="s">
        <v>24</v>
      </c>
      <c r="I369" s="92"/>
      <c r="J369" s="97"/>
      <c r="K369" s="150">
        <v>0</v>
      </c>
      <c r="L369" s="150">
        <v>0</v>
      </c>
      <c r="M369" s="150">
        <v>0</v>
      </c>
      <c r="N369" s="150">
        <v>26125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50">
        <v>26125</v>
      </c>
      <c r="V369" s="150">
        <v>0</v>
      </c>
      <c r="W369" s="4"/>
      <c r="X369" s="28"/>
      <c r="Y369" s="5"/>
      <c r="Z369" s="5"/>
    </row>
    <row r="370" spans="1:26" ht="21.75" customHeight="1" x14ac:dyDescent="0.45">
      <c r="A370" s="147"/>
      <c r="B370" s="88"/>
      <c r="C370" s="86"/>
      <c r="D370" s="148"/>
      <c r="E370" s="152" t="s">
        <v>37</v>
      </c>
      <c r="F370" s="89"/>
      <c r="G370" s="89"/>
      <c r="H370" s="149" t="s">
        <v>24</v>
      </c>
      <c r="I370" s="92"/>
      <c r="J370" s="197">
        <v>147000</v>
      </c>
      <c r="K370" s="150">
        <v>0</v>
      </c>
      <c r="L370" s="150">
        <v>139000</v>
      </c>
      <c r="M370" s="150">
        <v>0</v>
      </c>
      <c r="N370" s="150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50">
        <v>0</v>
      </c>
      <c r="V370" s="150">
        <v>0</v>
      </c>
      <c r="W370" s="4">
        <f>SUM(K370:V370)</f>
        <v>139000</v>
      </c>
      <c r="X370" s="28">
        <f>J370-W370</f>
        <v>8000</v>
      </c>
      <c r="Y370" s="5"/>
      <c r="Z370" s="5"/>
    </row>
    <row r="371" spans="1:26" ht="21.75" customHeight="1" x14ac:dyDescent="0.45">
      <c r="A371" s="198" t="s">
        <v>21</v>
      </c>
      <c r="B371" s="148" t="s">
        <v>59</v>
      </c>
      <c r="C371" s="86"/>
      <c r="D371" s="148"/>
      <c r="E371" s="89"/>
      <c r="F371" s="89"/>
      <c r="G371" s="89"/>
      <c r="H371" s="149"/>
      <c r="I371" s="92"/>
      <c r="J371" s="97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4"/>
      <c r="X371" s="28"/>
      <c r="Y371" s="5"/>
      <c r="Z371" s="5"/>
    </row>
    <row r="372" spans="1:26" ht="21.75" customHeight="1" x14ac:dyDescent="0.45">
      <c r="A372" s="167"/>
      <c r="B372" s="158"/>
      <c r="C372" s="157" t="s">
        <v>144</v>
      </c>
      <c r="D372" s="160"/>
      <c r="E372" s="160"/>
      <c r="F372" s="160"/>
      <c r="G372" s="161"/>
      <c r="H372" s="162"/>
      <c r="I372" s="321"/>
      <c r="J372" s="145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4"/>
      <c r="X372" s="28"/>
      <c r="Y372" s="5"/>
      <c r="Z372" s="5"/>
    </row>
    <row r="373" spans="1:26" ht="21.75" customHeight="1" x14ac:dyDescent="0.45">
      <c r="A373" s="167"/>
      <c r="B373" s="158"/>
      <c r="C373" s="168"/>
      <c r="D373" s="160"/>
      <c r="E373" s="176" t="s">
        <v>145</v>
      </c>
      <c r="F373" s="160"/>
      <c r="G373" s="161"/>
      <c r="H373" s="162" t="s">
        <v>42</v>
      </c>
      <c r="I373" s="165">
        <v>0</v>
      </c>
      <c r="J373" s="145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4"/>
      <c r="X373" s="28"/>
      <c r="Y373" s="5"/>
      <c r="Z373" s="5"/>
    </row>
    <row r="374" spans="1:26" ht="21.75" customHeight="1" x14ac:dyDescent="0.45">
      <c r="A374" s="167"/>
      <c r="B374" s="158"/>
      <c r="C374" s="168"/>
      <c r="D374" s="160"/>
      <c r="E374" s="160"/>
      <c r="F374" s="160"/>
      <c r="G374" s="161"/>
      <c r="H374" s="162" t="s">
        <v>146</v>
      </c>
      <c r="I374" s="165">
        <f ca="1">IFERROR(__xludf.DUMMYFUNCTION("IMPORTRANGE(""https://docs.google.com/spreadsheets/d/1C3CXT74ZlgGe6_JY_1olB1XN4rF0dxEuIIF-xsYjHgg/edit?usp=sharing"",""พรบ!BZ63"")"),144)</f>
        <v>144</v>
      </c>
      <c r="J374" s="145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4"/>
      <c r="X374" s="28"/>
      <c r="Y374" s="5"/>
      <c r="Z374" s="5"/>
    </row>
    <row r="375" spans="1:26" ht="21.75" customHeight="1" x14ac:dyDescent="0.45">
      <c r="A375" s="167"/>
      <c r="B375" s="158"/>
      <c r="C375" s="168"/>
      <c r="D375" s="160"/>
      <c r="E375" s="176" t="s">
        <v>147</v>
      </c>
      <c r="F375" s="160"/>
      <c r="G375" s="161"/>
      <c r="H375" s="162" t="s">
        <v>42</v>
      </c>
      <c r="I375" s="165">
        <f ca="1">IFERROR(__xludf.DUMMYFUNCTION("IMPORTRANGE(""https://docs.google.com/spreadsheets/d/1C3CXT74ZlgGe6_JY_1olB1XN4rF0dxEuIIF-xsYjHgg/edit?usp=sharing"",""พรบ!CA63"")"),27)</f>
        <v>27</v>
      </c>
      <c r="J375" s="145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4"/>
      <c r="X375" s="28"/>
      <c r="Y375" s="5"/>
      <c r="Z375" s="5"/>
    </row>
    <row r="376" spans="1:26" ht="21.75" customHeight="1" x14ac:dyDescent="0.45">
      <c r="A376" s="167"/>
      <c r="B376" s="158"/>
      <c r="C376" s="168"/>
      <c r="D376" s="160"/>
      <c r="E376" s="160"/>
      <c r="F376" s="160"/>
      <c r="G376" s="161"/>
      <c r="H376" s="162" t="s">
        <v>146</v>
      </c>
      <c r="I376" s="321">
        <v>0</v>
      </c>
      <c r="J376" s="145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4"/>
      <c r="X376" s="28"/>
      <c r="Y376" s="5"/>
      <c r="Z376" s="5"/>
    </row>
    <row r="377" spans="1:26" ht="21.75" customHeight="1" x14ac:dyDescent="0.45">
      <c r="A377" s="167"/>
      <c r="B377" s="158"/>
      <c r="C377" s="168"/>
      <c r="D377" s="160"/>
      <c r="E377" s="176" t="s">
        <v>148</v>
      </c>
      <c r="F377" s="160"/>
      <c r="G377" s="161"/>
      <c r="H377" s="162" t="s">
        <v>42</v>
      </c>
      <c r="I377" s="165">
        <f ca="1">IFERROR(__xludf.DUMMYFUNCTION("IMPORTRANGE(""https://docs.google.com/spreadsheets/d/1C3CXT74ZlgGe6_JY_1olB1XN4rF0dxEuIIF-xsYjHgg/edit?usp=sharing"",""พรบ!CB63"")"),27)</f>
        <v>27</v>
      </c>
      <c r="J377" s="145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4"/>
      <c r="X377" s="28"/>
      <c r="Y377" s="5"/>
      <c r="Z377" s="5"/>
    </row>
    <row r="378" spans="1:26" ht="21.75" customHeight="1" x14ac:dyDescent="0.45">
      <c r="A378" s="167"/>
      <c r="B378" s="158"/>
      <c r="C378" s="168"/>
      <c r="D378" s="160"/>
      <c r="E378" s="160"/>
      <c r="F378" s="160"/>
      <c r="G378" s="161"/>
      <c r="H378" s="162" t="s">
        <v>146</v>
      </c>
      <c r="I378" s="321">
        <v>0</v>
      </c>
      <c r="J378" s="145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4"/>
      <c r="X378" s="28"/>
      <c r="Y378" s="5"/>
      <c r="Z378" s="5"/>
    </row>
    <row r="379" spans="1:26" ht="21.75" customHeight="1" x14ac:dyDescent="0.45">
      <c r="A379" s="167"/>
      <c r="B379" s="158"/>
      <c r="C379" s="168"/>
      <c r="D379" s="160"/>
      <c r="E379" s="176" t="s">
        <v>149</v>
      </c>
      <c r="F379" s="160"/>
      <c r="G379" s="161"/>
      <c r="H379" s="162" t="s">
        <v>42</v>
      </c>
      <c r="I379" s="165">
        <f ca="1">IFERROR(__xludf.DUMMYFUNCTION("IMPORTRANGE(""https://docs.google.com/spreadsheets/d/1C3CXT74ZlgGe6_JY_1olB1XN4rF0dxEuIIF-xsYjHgg/edit?usp=sharing"",""พรบ!CC63"")"),27)</f>
        <v>27</v>
      </c>
      <c r="J379" s="145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4"/>
      <c r="X379" s="28"/>
      <c r="Y379" s="5"/>
      <c r="Z379" s="5"/>
    </row>
    <row r="380" spans="1:26" ht="21.75" customHeight="1" thickBot="1" x14ac:dyDescent="0.5">
      <c r="A380" s="206"/>
      <c r="B380" s="323"/>
      <c r="C380" s="207"/>
      <c r="D380" s="323"/>
      <c r="E380" s="210"/>
      <c r="F380" s="210"/>
      <c r="G380" s="211"/>
      <c r="H380" s="324" t="s">
        <v>146</v>
      </c>
      <c r="I380" s="325">
        <v>0</v>
      </c>
      <c r="J380" s="262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4"/>
      <c r="X380" s="28"/>
      <c r="Y380" s="5"/>
      <c r="Z380" s="5"/>
    </row>
    <row r="381" spans="1:26" ht="21.75" customHeight="1" x14ac:dyDescent="0.45">
      <c r="A381" s="326" t="s">
        <v>150</v>
      </c>
      <c r="B381" s="327"/>
      <c r="C381" s="327"/>
      <c r="D381" s="327"/>
      <c r="E381" s="327"/>
      <c r="F381" s="327"/>
      <c r="G381" s="328"/>
      <c r="H381" s="329"/>
      <c r="I381" s="330"/>
      <c r="J381" s="331">
        <f t="shared" ref="J381:V381" si="67">SUM(J383,J420,J447,J487,J513,J545,J570,J592,J618,J644)</f>
        <v>828674.27</v>
      </c>
      <c r="K381" s="332">
        <f t="shared" si="67"/>
        <v>0</v>
      </c>
      <c r="L381" s="332">
        <f t="shared" si="67"/>
        <v>500</v>
      </c>
      <c r="M381" s="332">
        <f t="shared" si="67"/>
        <v>271390</v>
      </c>
      <c r="N381" s="332">
        <f t="shared" si="67"/>
        <v>157260</v>
      </c>
      <c r="O381" s="332">
        <f t="shared" si="67"/>
        <v>31650</v>
      </c>
      <c r="P381" s="332">
        <f t="shared" si="67"/>
        <v>73591</v>
      </c>
      <c r="Q381" s="332">
        <f t="shared" si="67"/>
        <v>26500</v>
      </c>
      <c r="R381" s="332">
        <f t="shared" si="67"/>
        <v>26200</v>
      </c>
      <c r="S381" s="332">
        <f t="shared" si="67"/>
        <v>150780</v>
      </c>
      <c r="T381" s="332">
        <f t="shared" si="67"/>
        <v>24120</v>
      </c>
      <c r="U381" s="332">
        <f t="shared" si="67"/>
        <v>65483</v>
      </c>
      <c r="V381" s="330">
        <f t="shared" si="67"/>
        <v>1200</v>
      </c>
      <c r="W381" s="4">
        <f>SUM(K381:V381)</f>
        <v>828674</v>
      </c>
      <c r="X381" s="28">
        <f>J381-W381</f>
        <v>0.27000000001862645</v>
      </c>
      <c r="Y381" s="5"/>
      <c r="Z381" s="5"/>
    </row>
    <row r="382" spans="1:26" ht="21.75" customHeight="1" x14ac:dyDescent="0.45">
      <c r="A382" s="333" t="s">
        <v>151</v>
      </c>
      <c r="B382" s="334"/>
      <c r="C382" s="334"/>
      <c r="D382" s="334"/>
      <c r="E382" s="334"/>
      <c r="F382" s="334"/>
      <c r="G382" s="335"/>
      <c r="H382" s="336"/>
      <c r="I382" s="337"/>
      <c r="J382" s="338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7"/>
      <c r="W382" s="4"/>
      <c r="X382" s="28"/>
      <c r="Y382" s="5"/>
      <c r="Z382" s="5"/>
    </row>
    <row r="383" spans="1:26" ht="21.75" customHeight="1" x14ac:dyDescent="0.45">
      <c r="A383" s="340"/>
      <c r="B383" s="341">
        <v>1</v>
      </c>
      <c r="C383" s="342" t="s">
        <v>152</v>
      </c>
      <c r="D383" s="342"/>
      <c r="E383" s="342"/>
      <c r="F383" s="342"/>
      <c r="G383" s="343"/>
      <c r="H383" s="344" t="s">
        <v>146</v>
      </c>
      <c r="I383" s="345">
        <f ca="1">I407</f>
        <v>10</v>
      </c>
      <c r="J383" s="346">
        <f t="shared" ref="J383:V383" si="68">SUM(J385)</f>
        <v>49720</v>
      </c>
      <c r="K383" s="347">
        <f t="shared" si="68"/>
        <v>0</v>
      </c>
      <c r="L383" s="347">
        <f t="shared" si="68"/>
        <v>0</v>
      </c>
      <c r="M383" s="347">
        <f t="shared" si="68"/>
        <v>39420</v>
      </c>
      <c r="N383" s="347">
        <f t="shared" si="68"/>
        <v>2700</v>
      </c>
      <c r="O383" s="347">
        <f t="shared" si="68"/>
        <v>0</v>
      </c>
      <c r="P383" s="347">
        <f t="shared" si="68"/>
        <v>0</v>
      </c>
      <c r="Q383" s="347">
        <f t="shared" si="68"/>
        <v>4700</v>
      </c>
      <c r="R383" s="347">
        <f t="shared" si="68"/>
        <v>0</v>
      </c>
      <c r="S383" s="347">
        <f t="shared" si="68"/>
        <v>2900</v>
      </c>
      <c r="T383" s="347">
        <f t="shared" si="68"/>
        <v>0</v>
      </c>
      <c r="U383" s="347">
        <f t="shared" si="68"/>
        <v>0</v>
      </c>
      <c r="V383" s="348">
        <f t="shared" si="68"/>
        <v>0</v>
      </c>
      <c r="W383" s="4">
        <f>SUM(K383:V383)</f>
        <v>49720</v>
      </c>
      <c r="X383" s="28">
        <f>J383-W383</f>
        <v>0</v>
      </c>
      <c r="Y383" s="5"/>
      <c r="Z383" s="5"/>
    </row>
    <row r="384" spans="1:26" ht="21.75" customHeight="1" x14ac:dyDescent="0.45">
      <c r="A384" s="340"/>
      <c r="B384" s="341"/>
      <c r="C384" s="342"/>
      <c r="D384" s="342"/>
      <c r="E384" s="342"/>
      <c r="F384" s="342"/>
      <c r="G384" s="343"/>
      <c r="H384" s="344" t="s">
        <v>42</v>
      </c>
      <c r="I384" s="345">
        <f ca="1">I408</f>
        <v>10</v>
      </c>
      <c r="J384" s="346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8"/>
      <c r="W384" s="4"/>
      <c r="X384" s="28"/>
      <c r="Y384" s="5"/>
      <c r="Z384" s="5"/>
    </row>
    <row r="385" spans="1:26" ht="21.75" customHeight="1" x14ac:dyDescent="0.45">
      <c r="A385" s="142"/>
      <c r="B385" s="51"/>
      <c r="C385" s="51" t="s">
        <v>21</v>
      </c>
      <c r="D385" s="192" t="s">
        <v>22</v>
      </c>
      <c r="E385" s="136"/>
      <c r="F385" s="136" t="s">
        <v>19</v>
      </c>
      <c r="G385" s="137" t="s">
        <v>153</v>
      </c>
      <c r="H385" s="138" t="s">
        <v>24</v>
      </c>
      <c r="I385" s="139"/>
      <c r="J385" s="84">
        <f t="shared" ref="J385:V385" si="69">SUM(J386,J391)</f>
        <v>49720</v>
      </c>
      <c r="K385" s="141">
        <f t="shared" si="69"/>
        <v>0</v>
      </c>
      <c r="L385" s="141">
        <f t="shared" si="69"/>
        <v>0</v>
      </c>
      <c r="M385" s="141">
        <f t="shared" si="69"/>
        <v>39420</v>
      </c>
      <c r="N385" s="141">
        <f t="shared" si="69"/>
        <v>2700</v>
      </c>
      <c r="O385" s="141">
        <f t="shared" si="69"/>
        <v>0</v>
      </c>
      <c r="P385" s="141">
        <f t="shared" si="69"/>
        <v>0</v>
      </c>
      <c r="Q385" s="141">
        <f t="shared" si="69"/>
        <v>4700</v>
      </c>
      <c r="R385" s="141">
        <f t="shared" si="69"/>
        <v>0</v>
      </c>
      <c r="S385" s="141">
        <f t="shared" si="69"/>
        <v>2900</v>
      </c>
      <c r="T385" s="141">
        <f t="shared" si="69"/>
        <v>0</v>
      </c>
      <c r="U385" s="141">
        <f t="shared" si="69"/>
        <v>0</v>
      </c>
      <c r="V385" s="141">
        <f t="shared" si="69"/>
        <v>0</v>
      </c>
      <c r="W385" s="4">
        <f>SUM(K385:V385)</f>
        <v>49720</v>
      </c>
      <c r="X385" s="28">
        <f>J385-W385</f>
        <v>0</v>
      </c>
      <c r="Y385" s="5"/>
      <c r="Z385" s="5"/>
    </row>
    <row r="386" spans="1:26" ht="21.75" customHeight="1" x14ac:dyDescent="0.45">
      <c r="A386" s="142"/>
      <c r="B386" s="51"/>
      <c r="C386" s="51"/>
      <c r="D386" s="143"/>
      <c r="E386" s="136"/>
      <c r="F386" s="136"/>
      <c r="G386" s="144" t="s">
        <v>154</v>
      </c>
      <c r="H386" s="138" t="s">
        <v>24</v>
      </c>
      <c r="I386" s="139"/>
      <c r="J386" s="140">
        <v>0</v>
      </c>
      <c r="K386" s="141">
        <f t="shared" ref="K386:V386" si="70">SUM(K387:K390)</f>
        <v>0</v>
      </c>
      <c r="L386" s="141">
        <f t="shared" si="70"/>
        <v>0</v>
      </c>
      <c r="M386" s="141">
        <f t="shared" si="70"/>
        <v>0</v>
      </c>
      <c r="N386" s="141">
        <f t="shared" si="70"/>
        <v>0</v>
      </c>
      <c r="O386" s="141">
        <f t="shared" si="70"/>
        <v>0</v>
      </c>
      <c r="P386" s="141">
        <f t="shared" si="70"/>
        <v>0</v>
      </c>
      <c r="Q386" s="141">
        <f t="shared" si="70"/>
        <v>0</v>
      </c>
      <c r="R386" s="141">
        <f t="shared" si="70"/>
        <v>0</v>
      </c>
      <c r="S386" s="141">
        <f t="shared" si="70"/>
        <v>0</v>
      </c>
      <c r="T386" s="141">
        <f t="shared" si="70"/>
        <v>0</v>
      </c>
      <c r="U386" s="141">
        <f t="shared" si="70"/>
        <v>0</v>
      </c>
      <c r="V386" s="141">
        <f t="shared" si="70"/>
        <v>0</v>
      </c>
      <c r="W386" s="4"/>
      <c r="X386" s="28"/>
      <c r="Y386" s="5"/>
      <c r="Z386" s="5"/>
    </row>
    <row r="387" spans="1:26" ht="21.75" customHeight="1" x14ac:dyDescent="0.45">
      <c r="A387" s="85"/>
      <c r="B387" s="86"/>
      <c r="C387" s="87"/>
      <c r="D387" s="88"/>
      <c r="E387" s="89"/>
      <c r="F387" s="89"/>
      <c r="G387" s="90" t="s">
        <v>73</v>
      </c>
      <c r="H387" s="91" t="s">
        <v>24</v>
      </c>
      <c r="I387" s="92"/>
      <c r="J387" s="97"/>
      <c r="K387" s="150">
        <v>0</v>
      </c>
      <c r="L387" s="150">
        <v>0</v>
      </c>
      <c r="M387" s="150">
        <v>0</v>
      </c>
      <c r="N387" s="150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50">
        <v>0</v>
      </c>
      <c r="V387" s="150">
        <v>0</v>
      </c>
      <c r="W387" s="95"/>
      <c r="X387" s="28"/>
      <c r="Y387" s="96"/>
      <c r="Z387" s="96"/>
    </row>
    <row r="388" spans="1:26" ht="21.75" customHeight="1" x14ac:dyDescent="0.45">
      <c r="A388" s="85"/>
      <c r="B388" s="86"/>
      <c r="C388" s="87"/>
      <c r="D388" s="88"/>
      <c r="E388" s="89"/>
      <c r="F388" s="89"/>
      <c r="G388" s="90" t="s">
        <v>74</v>
      </c>
      <c r="H388" s="91" t="s">
        <v>24</v>
      </c>
      <c r="I388" s="92"/>
      <c r="J388" s="97"/>
      <c r="K388" s="150">
        <v>0</v>
      </c>
      <c r="L388" s="150">
        <v>0</v>
      </c>
      <c r="M388" s="150">
        <v>0</v>
      </c>
      <c r="N388" s="150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50">
        <v>0</v>
      </c>
      <c r="V388" s="150">
        <v>0</v>
      </c>
      <c r="W388" s="95"/>
      <c r="X388" s="28"/>
      <c r="Y388" s="96"/>
      <c r="Z388" s="96"/>
    </row>
    <row r="389" spans="1:26" ht="21.75" customHeight="1" x14ac:dyDescent="0.45">
      <c r="A389" s="85"/>
      <c r="B389" s="86"/>
      <c r="C389" s="87"/>
      <c r="D389" s="88"/>
      <c r="E389" s="89"/>
      <c r="F389" s="89"/>
      <c r="G389" s="90" t="s">
        <v>75</v>
      </c>
      <c r="H389" s="91" t="s">
        <v>24</v>
      </c>
      <c r="I389" s="92"/>
      <c r="J389" s="97"/>
      <c r="K389" s="150">
        <v>0</v>
      </c>
      <c r="L389" s="150">
        <v>0</v>
      </c>
      <c r="M389" s="150">
        <v>0</v>
      </c>
      <c r="N389" s="150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50">
        <v>0</v>
      </c>
      <c r="V389" s="150">
        <v>0</v>
      </c>
      <c r="W389" s="95"/>
      <c r="X389" s="28"/>
      <c r="Y389" s="96"/>
      <c r="Z389" s="96"/>
    </row>
    <row r="390" spans="1:26" ht="21.75" customHeight="1" x14ac:dyDescent="0.45">
      <c r="A390" s="85"/>
      <c r="B390" s="86"/>
      <c r="C390" s="87"/>
      <c r="D390" s="88"/>
      <c r="E390" s="89"/>
      <c r="F390" s="89"/>
      <c r="G390" s="90" t="s">
        <v>47</v>
      </c>
      <c r="H390" s="91" t="s">
        <v>24</v>
      </c>
      <c r="I390" s="92"/>
      <c r="J390" s="97"/>
      <c r="K390" s="150">
        <v>0</v>
      </c>
      <c r="L390" s="150">
        <v>0</v>
      </c>
      <c r="M390" s="150">
        <v>0</v>
      </c>
      <c r="N390" s="150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50">
        <v>0</v>
      </c>
      <c r="V390" s="150">
        <v>0</v>
      </c>
      <c r="W390" s="95"/>
      <c r="X390" s="28"/>
      <c r="Y390" s="96"/>
      <c r="Z390" s="96"/>
    </row>
    <row r="391" spans="1:26" ht="21.75" customHeight="1" x14ac:dyDescent="0.45">
      <c r="A391" s="142"/>
      <c r="B391" s="51"/>
      <c r="C391" s="51"/>
      <c r="D391" s="143"/>
      <c r="E391" s="136"/>
      <c r="F391" s="136"/>
      <c r="G391" s="144" t="s">
        <v>155</v>
      </c>
      <c r="H391" s="138" t="s">
        <v>24</v>
      </c>
      <c r="I391" s="139"/>
      <c r="J391" s="140">
        <v>49720</v>
      </c>
      <c r="K391" s="141">
        <f t="shared" ref="K391:V391" si="71">SUM(K392:K401)</f>
        <v>0</v>
      </c>
      <c r="L391" s="141">
        <f t="shared" si="71"/>
        <v>0</v>
      </c>
      <c r="M391" s="141">
        <f t="shared" si="71"/>
        <v>39420</v>
      </c>
      <c r="N391" s="141">
        <f t="shared" si="71"/>
        <v>2700</v>
      </c>
      <c r="O391" s="141">
        <f t="shared" si="71"/>
        <v>0</v>
      </c>
      <c r="P391" s="141">
        <f t="shared" si="71"/>
        <v>0</v>
      </c>
      <c r="Q391" s="141">
        <f t="shared" si="71"/>
        <v>4700</v>
      </c>
      <c r="R391" s="141">
        <f t="shared" si="71"/>
        <v>0</v>
      </c>
      <c r="S391" s="141">
        <f t="shared" si="71"/>
        <v>2900</v>
      </c>
      <c r="T391" s="141">
        <f t="shared" si="71"/>
        <v>0</v>
      </c>
      <c r="U391" s="141">
        <f t="shared" si="71"/>
        <v>0</v>
      </c>
      <c r="V391" s="141">
        <f t="shared" si="71"/>
        <v>0</v>
      </c>
      <c r="W391" s="4">
        <f>SUM(K391:V391)</f>
        <v>49720</v>
      </c>
      <c r="X391" s="28">
        <f>J391-W391</f>
        <v>0</v>
      </c>
      <c r="Y391" s="5"/>
      <c r="Z391" s="5"/>
    </row>
    <row r="392" spans="1:26" ht="21.75" customHeight="1" x14ac:dyDescent="0.45">
      <c r="A392" s="147"/>
      <c r="B392" s="88"/>
      <c r="C392" s="86"/>
      <c r="D392" s="148"/>
      <c r="E392" s="89"/>
      <c r="F392" s="89"/>
      <c r="G392" s="349" t="s">
        <v>156</v>
      </c>
      <c r="H392" s="149" t="s">
        <v>24</v>
      </c>
      <c r="I392" s="92"/>
      <c r="J392" s="97">
        <v>16920</v>
      </c>
      <c r="K392" s="150">
        <v>0</v>
      </c>
      <c r="L392" s="150">
        <v>0</v>
      </c>
      <c r="M392" s="150">
        <v>16920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50">
        <v>0</v>
      </c>
      <c r="V392" s="150">
        <v>0</v>
      </c>
      <c r="W392" s="4"/>
      <c r="X392" s="28"/>
      <c r="Y392" s="5"/>
      <c r="Z392" s="5"/>
    </row>
    <row r="393" spans="1:26" ht="21.75" customHeight="1" x14ac:dyDescent="0.45">
      <c r="A393" s="147"/>
      <c r="B393" s="88"/>
      <c r="C393" s="86"/>
      <c r="D393" s="148"/>
      <c r="E393" s="89"/>
      <c r="F393" s="89"/>
      <c r="G393" s="349" t="s">
        <v>50</v>
      </c>
      <c r="H393" s="149" t="s">
        <v>24</v>
      </c>
      <c r="I393" s="92"/>
      <c r="J393" s="97">
        <v>15000</v>
      </c>
      <c r="K393" s="150">
        <v>0</v>
      </c>
      <c r="L393" s="150">
        <v>0</v>
      </c>
      <c r="M393" s="150">
        <v>15000</v>
      </c>
      <c r="N393" s="150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50">
        <v>0</v>
      </c>
      <c r="V393" s="150">
        <v>0</v>
      </c>
      <c r="W393" s="4"/>
      <c r="X393" s="28"/>
      <c r="Y393" s="5"/>
      <c r="Z393" s="5"/>
    </row>
    <row r="394" spans="1:26" ht="21.75" customHeight="1" x14ac:dyDescent="0.45">
      <c r="A394" s="147"/>
      <c r="B394" s="88"/>
      <c r="C394" s="86"/>
      <c r="D394" s="148"/>
      <c r="E394" s="89"/>
      <c r="F394" s="89"/>
      <c r="G394" s="349" t="s">
        <v>51</v>
      </c>
      <c r="H394" s="149" t="s">
        <v>24</v>
      </c>
      <c r="I394" s="92"/>
      <c r="J394" s="97"/>
      <c r="K394" s="150">
        <v>0</v>
      </c>
      <c r="L394" s="150">
        <v>0</v>
      </c>
      <c r="M394" s="150">
        <v>0</v>
      </c>
      <c r="N394" s="150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50">
        <v>0</v>
      </c>
      <c r="V394" s="150">
        <v>0</v>
      </c>
      <c r="W394" s="4"/>
      <c r="X394" s="28"/>
      <c r="Y394" s="5"/>
      <c r="Z394" s="5"/>
    </row>
    <row r="395" spans="1:26" ht="21.75" customHeight="1" x14ac:dyDescent="0.45">
      <c r="A395" s="147"/>
      <c r="B395" s="88"/>
      <c r="C395" s="86"/>
      <c r="D395" s="148"/>
      <c r="E395" s="89"/>
      <c r="F395" s="89"/>
      <c r="G395" s="349" t="s">
        <v>52</v>
      </c>
      <c r="H395" s="149" t="s">
        <v>24</v>
      </c>
      <c r="I395" s="92"/>
      <c r="J395" s="97">
        <v>3600</v>
      </c>
      <c r="K395" s="150">
        <v>0</v>
      </c>
      <c r="L395" s="150">
        <v>0</v>
      </c>
      <c r="M395" s="150">
        <v>0</v>
      </c>
      <c r="N395" s="150">
        <v>1200</v>
      </c>
      <c r="O395" s="150">
        <v>0</v>
      </c>
      <c r="P395" s="150">
        <v>0</v>
      </c>
      <c r="Q395" s="150">
        <v>1200</v>
      </c>
      <c r="R395" s="150">
        <v>0</v>
      </c>
      <c r="S395" s="150">
        <v>1200</v>
      </c>
      <c r="T395" s="150">
        <v>0</v>
      </c>
      <c r="U395" s="150">
        <v>0</v>
      </c>
      <c r="V395" s="150">
        <v>0</v>
      </c>
      <c r="W395" s="4"/>
      <c r="X395" s="28"/>
      <c r="Y395" s="5"/>
      <c r="Z395" s="5"/>
    </row>
    <row r="396" spans="1:26" ht="21.75" customHeight="1" x14ac:dyDescent="0.45">
      <c r="A396" s="147"/>
      <c r="B396" s="88"/>
      <c r="C396" s="86"/>
      <c r="D396" s="148"/>
      <c r="E396" s="89"/>
      <c r="F396" s="89"/>
      <c r="G396" s="349" t="s">
        <v>53</v>
      </c>
      <c r="H396" s="149" t="s">
        <v>24</v>
      </c>
      <c r="I396" s="92"/>
      <c r="J396" s="97"/>
      <c r="K396" s="150">
        <v>0</v>
      </c>
      <c r="L396" s="150">
        <v>0</v>
      </c>
      <c r="M396" s="150">
        <v>0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50">
        <v>0</v>
      </c>
      <c r="V396" s="150">
        <v>0</v>
      </c>
      <c r="W396" s="4"/>
      <c r="X396" s="28"/>
      <c r="Y396" s="5"/>
      <c r="Z396" s="5"/>
    </row>
    <row r="397" spans="1:26" ht="21.75" customHeight="1" x14ac:dyDescent="0.45">
      <c r="A397" s="147"/>
      <c r="B397" s="88"/>
      <c r="C397" s="86"/>
      <c r="D397" s="148"/>
      <c r="E397" s="89"/>
      <c r="F397" s="89"/>
      <c r="G397" s="349" t="s">
        <v>54</v>
      </c>
      <c r="H397" s="149" t="s">
        <v>24</v>
      </c>
      <c r="I397" s="92"/>
      <c r="J397" s="97"/>
      <c r="K397" s="150">
        <v>0</v>
      </c>
      <c r="L397" s="150">
        <v>0</v>
      </c>
      <c r="M397" s="150">
        <v>0</v>
      </c>
      <c r="N397" s="150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50">
        <v>0</v>
      </c>
      <c r="V397" s="150">
        <v>0</v>
      </c>
      <c r="W397" s="4"/>
      <c r="X397" s="28"/>
      <c r="Y397" s="5"/>
      <c r="Z397" s="5"/>
    </row>
    <row r="398" spans="1:26" ht="21.75" customHeight="1" x14ac:dyDescent="0.45">
      <c r="A398" s="147"/>
      <c r="B398" s="88"/>
      <c r="C398" s="86"/>
      <c r="D398" s="148"/>
      <c r="E398" s="89"/>
      <c r="F398" s="89"/>
      <c r="G398" s="87" t="s">
        <v>55</v>
      </c>
      <c r="H398" s="149" t="s">
        <v>24</v>
      </c>
      <c r="I398" s="92"/>
      <c r="J398" s="97">
        <v>5000</v>
      </c>
      <c r="K398" s="150">
        <v>0</v>
      </c>
      <c r="L398" s="150">
        <v>0</v>
      </c>
      <c r="M398" s="150">
        <v>5000</v>
      </c>
      <c r="N398" s="150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50">
        <v>0</v>
      </c>
      <c r="V398" s="150">
        <v>0</v>
      </c>
      <c r="W398" s="4"/>
      <c r="X398" s="28"/>
      <c r="Y398" s="5"/>
      <c r="Z398" s="5"/>
    </row>
    <row r="399" spans="1:26" ht="21.75" customHeight="1" x14ac:dyDescent="0.45">
      <c r="A399" s="147"/>
      <c r="B399" s="88"/>
      <c r="C399" s="86"/>
      <c r="D399" s="148"/>
      <c r="E399" s="89"/>
      <c r="F399" s="89"/>
      <c r="G399" s="87" t="s">
        <v>56</v>
      </c>
      <c r="H399" s="149" t="s">
        <v>24</v>
      </c>
      <c r="I399" s="92"/>
      <c r="J399" s="97">
        <v>7200</v>
      </c>
      <c r="K399" s="150">
        <v>0</v>
      </c>
      <c r="L399" s="150">
        <v>0</v>
      </c>
      <c r="M399" s="150">
        <v>2500</v>
      </c>
      <c r="N399" s="150">
        <v>1500</v>
      </c>
      <c r="O399" s="150">
        <v>0</v>
      </c>
      <c r="P399" s="150">
        <v>0</v>
      </c>
      <c r="Q399" s="150">
        <v>1500</v>
      </c>
      <c r="R399" s="150">
        <v>0</v>
      </c>
      <c r="S399" s="150">
        <v>1700</v>
      </c>
      <c r="T399" s="150">
        <v>0</v>
      </c>
      <c r="U399" s="150">
        <v>0</v>
      </c>
      <c r="V399" s="150">
        <v>0</v>
      </c>
      <c r="W399" s="4"/>
      <c r="X399" s="28"/>
      <c r="Y399" s="5"/>
      <c r="Z399" s="5"/>
    </row>
    <row r="400" spans="1:26" ht="21.75" customHeight="1" x14ac:dyDescent="0.45">
      <c r="A400" s="147"/>
      <c r="B400" s="88"/>
      <c r="C400" s="86"/>
      <c r="D400" s="148"/>
      <c r="E400" s="89"/>
      <c r="F400" s="89"/>
      <c r="G400" s="87" t="s">
        <v>57</v>
      </c>
      <c r="H400" s="149" t="s">
        <v>24</v>
      </c>
      <c r="I400" s="92"/>
      <c r="J400" s="97">
        <v>2000</v>
      </c>
      <c r="K400" s="150">
        <v>0</v>
      </c>
      <c r="L400" s="150">
        <v>0</v>
      </c>
      <c r="M400" s="150">
        <v>0</v>
      </c>
      <c r="N400" s="150">
        <v>0</v>
      </c>
      <c r="O400" s="150">
        <v>0</v>
      </c>
      <c r="P400" s="150">
        <v>0</v>
      </c>
      <c r="Q400" s="150">
        <v>2000</v>
      </c>
      <c r="R400" s="150">
        <v>0</v>
      </c>
      <c r="S400" s="150">
        <v>0</v>
      </c>
      <c r="T400" s="150">
        <v>0</v>
      </c>
      <c r="U400" s="150">
        <v>0</v>
      </c>
      <c r="V400" s="150">
        <v>0</v>
      </c>
      <c r="W400" s="4"/>
      <c r="X400" s="28"/>
      <c r="Y400" s="5"/>
      <c r="Z400" s="5"/>
    </row>
    <row r="401" spans="1:26" ht="21.75" customHeight="1" x14ac:dyDescent="0.45">
      <c r="A401" s="147"/>
      <c r="B401" s="88"/>
      <c r="C401" s="86"/>
      <c r="D401" s="148"/>
      <c r="E401" s="89"/>
      <c r="F401" s="89"/>
      <c r="G401" s="87" t="s">
        <v>58</v>
      </c>
      <c r="H401" s="149" t="s">
        <v>24</v>
      </c>
      <c r="I401" s="92"/>
      <c r="J401" s="97"/>
      <c r="K401" s="150">
        <v>0</v>
      </c>
      <c r="L401" s="150">
        <v>0</v>
      </c>
      <c r="M401" s="150">
        <v>0</v>
      </c>
      <c r="N401" s="150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50">
        <v>0</v>
      </c>
      <c r="V401" s="150">
        <v>0</v>
      </c>
      <c r="W401" s="4"/>
      <c r="X401" s="28"/>
      <c r="Y401" s="5"/>
      <c r="Z401" s="5"/>
    </row>
    <row r="402" spans="1:26" ht="21.75" customHeight="1" x14ac:dyDescent="0.45">
      <c r="A402" s="198" t="s">
        <v>21</v>
      </c>
      <c r="B402" s="148" t="s">
        <v>59</v>
      </c>
      <c r="C402" s="86"/>
      <c r="D402" s="148"/>
      <c r="E402" s="89"/>
      <c r="F402" s="89"/>
      <c r="G402" s="89"/>
      <c r="H402" s="149"/>
      <c r="I402" s="92"/>
      <c r="J402" s="97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4"/>
      <c r="X402" s="28"/>
      <c r="Y402" s="5"/>
      <c r="Z402" s="5"/>
    </row>
    <row r="403" spans="1:26" ht="21.75" customHeight="1" x14ac:dyDescent="0.45">
      <c r="A403" s="147"/>
      <c r="B403" s="88"/>
      <c r="C403" s="86"/>
      <c r="D403" s="148"/>
      <c r="E403" s="89">
        <v>1</v>
      </c>
      <c r="F403" s="89" t="s">
        <v>60</v>
      </c>
      <c r="G403" s="90"/>
      <c r="H403" s="164"/>
      <c r="I403" s="165"/>
      <c r="J403" s="145"/>
      <c r="K403" s="150"/>
      <c r="L403" s="166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4"/>
      <c r="X403" s="28"/>
      <c r="Y403" s="5"/>
      <c r="Z403" s="5"/>
    </row>
    <row r="404" spans="1:26" ht="21.75" customHeight="1" x14ac:dyDescent="0.45">
      <c r="A404" s="167"/>
      <c r="B404" s="168"/>
      <c r="C404" s="168"/>
      <c r="D404" s="169"/>
      <c r="E404" s="174">
        <v>2</v>
      </c>
      <c r="F404" s="176" t="s">
        <v>61</v>
      </c>
      <c r="G404" s="161"/>
      <c r="H404" s="162"/>
      <c r="I404" s="165"/>
      <c r="J404" s="145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4"/>
      <c r="X404" s="28"/>
      <c r="Y404" s="5"/>
      <c r="Z404" s="5"/>
    </row>
    <row r="405" spans="1:26" ht="21.75" customHeight="1" x14ac:dyDescent="0.45">
      <c r="A405" s="167"/>
      <c r="B405" s="168"/>
      <c r="C405" s="168"/>
      <c r="D405" s="169"/>
      <c r="E405" s="174"/>
      <c r="F405" s="160"/>
      <c r="G405" s="265" t="s">
        <v>157</v>
      </c>
      <c r="H405" s="162" t="s">
        <v>42</v>
      </c>
      <c r="I405" s="165">
        <f ca="1">IFERROR(__xludf.DUMMYFUNCTION("IMPORTRANGE(""https://docs.google.com/spreadsheets/d/1C3CXT74ZlgGe6_JY_1olB1XN4rF0dxEuIIF-xsYjHgg/edit?usp=sharing"",""งบกองทุน!f63"")"),0)</f>
        <v>0</v>
      </c>
      <c r="J405" s="145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4"/>
      <c r="X405" s="28"/>
      <c r="Y405" s="5"/>
      <c r="Z405" s="5"/>
    </row>
    <row r="406" spans="1:26" ht="21.75" customHeight="1" x14ac:dyDescent="0.45">
      <c r="A406" s="167"/>
      <c r="B406" s="168"/>
      <c r="C406" s="168"/>
      <c r="D406" s="169"/>
      <c r="E406" s="174"/>
      <c r="F406" s="160"/>
      <c r="G406" s="161" t="s">
        <v>158</v>
      </c>
      <c r="H406" s="162"/>
      <c r="I406" s="163"/>
      <c r="J406" s="145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4"/>
      <c r="X406" s="28"/>
      <c r="Y406" s="5"/>
      <c r="Z406" s="5"/>
    </row>
    <row r="407" spans="1:26" ht="21.75" customHeight="1" x14ac:dyDescent="0.45">
      <c r="A407" s="167"/>
      <c r="B407" s="168"/>
      <c r="C407" s="168"/>
      <c r="D407" s="169"/>
      <c r="E407" s="174"/>
      <c r="F407" s="160"/>
      <c r="G407" s="265" t="s">
        <v>159</v>
      </c>
      <c r="H407" s="164" t="s">
        <v>146</v>
      </c>
      <c r="I407" s="165">
        <f ca="1">SUM(I409,I411)</f>
        <v>10</v>
      </c>
      <c r="J407" s="145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4"/>
      <c r="X407" s="28"/>
      <c r="Y407" s="5"/>
      <c r="Z407" s="5"/>
    </row>
    <row r="408" spans="1:26" ht="21.75" customHeight="1" x14ac:dyDescent="0.45">
      <c r="A408" s="167"/>
      <c r="B408" s="168"/>
      <c r="C408" s="168"/>
      <c r="D408" s="169"/>
      <c r="E408" s="174"/>
      <c r="F408" s="160"/>
      <c r="G408" s="161" t="s">
        <v>160</v>
      </c>
      <c r="H408" s="164" t="s">
        <v>42</v>
      </c>
      <c r="I408" s="165">
        <f ca="1">SUM(I410,I412)</f>
        <v>10</v>
      </c>
      <c r="J408" s="145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4"/>
      <c r="X408" s="28"/>
      <c r="Y408" s="5"/>
      <c r="Z408" s="5"/>
    </row>
    <row r="409" spans="1:26" ht="21.75" customHeight="1" x14ac:dyDescent="0.45">
      <c r="A409" s="167"/>
      <c r="B409" s="168"/>
      <c r="C409" s="168"/>
      <c r="D409" s="169"/>
      <c r="E409" s="174"/>
      <c r="F409" s="160"/>
      <c r="G409" s="161" t="s">
        <v>161</v>
      </c>
      <c r="H409" s="162" t="s">
        <v>146</v>
      </c>
      <c r="I409" s="163">
        <f ca="1">IFERROR(__xludf.DUMMYFUNCTION("IMPORTRANGE(""https://docs.google.com/spreadsheets/d/1C3CXT74ZlgGe6_JY_1olB1XN4rF0dxEuIIF-xsYjHgg/edit?usp=sharing"",""งบกองทุน!i63"")"),0)</f>
        <v>0</v>
      </c>
      <c r="J409" s="145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4"/>
      <c r="X409" s="28"/>
      <c r="Y409" s="5"/>
      <c r="Z409" s="5"/>
    </row>
    <row r="410" spans="1:26" ht="21.75" customHeight="1" x14ac:dyDescent="0.45">
      <c r="A410" s="167"/>
      <c r="B410" s="168"/>
      <c r="C410" s="168"/>
      <c r="D410" s="169"/>
      <c r="E410" s="174"/>
      <c r="F410" s="160"/>
      <c r="G410" s="161"/>
      <c r="H410" s="162" t="s">
        <v>42</v>
      </c>
      <c r="I410" s="163">
        <f ca="1">IFERROR(__xludf.DUMMYFUNCTION("IMPORTRANGE(""https://docs.google.com/spreadsheets/d/1C3CXT74ZlgGe6_JY_1olB1XN4rF0dxEuIIF-xsYjHgg/edit?usp=sharing"",""งบกองทุน!j63"")"),0)</f>
        <v>0</v>
      </c>
      <c r="J410" s="145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4"/>
      <c r="X410" s="28"/>
      <c r="Y410" s="5"/>
      <c r="Z410" s="5"/>
    </row>
    <row r="411" spans="1:26" ht="21.75" customHeight="1" x14ac:dyDescent="0.45">
      <c r="A411" s="167"/>
      <c r="B411" s="168"/>
      <c r="C411" s="168"/>
      <c r="D411" s="169"/>
      <c r="E411" s="174"/>
      <c r="F411" s="160"/>
      <c r="G411" s="161" t="s">
        <v>162</v>
      </c>
      <c r="H411" s="162" t="s">
        <v>146</v>
      </c>
      <c r="I411" s="163">
        <f ca="1">IFERROR(__xludf.DUMMYFUNCTION("IMPORTRANGE(""https://docs.google.com/spreadsheets/d/1C3CXT74ZlgGe6_JY_1olB1XN4rF0dxEuIIF-xsYjHgg/edit?usp=sharing"",""งบกองทุน!k63"")"),10)</f>
        <v>10</v>
      </c>
      <c r="J411" s="145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4"/>
      <c r="X411" s="28"/>
      <c r="Y411" s="5"/>
      <c r="Z411" s="5"/>
    </row>
    <row r="412" spans="1:26" ht="21.75" customHeight="1" x14ac:dyDescent="0.45">
      <c r="A412" s="167"/>
      <c r="B412" s="168"/>
      <c r="C412" s="168"/>
      <c r="D412" s="169"/>
      <c r="E412" s="174"/>
      <c r="F412" s="160"/>
      <c r="G412" s="161"/>
      <c r="H412" s="162" t="s">
        <v>42</v>
      </c>
      <c r="I412" s="163">
        <f ca="1">IFERROR(__xludf.DUMMYFUNCTION("IMPORTRANGE(""https://docs.google.com/spreadsheets/d/1C3CXT74ZlgGe6_JY_1olB1XN4rF0dxEuIIF-xsYjHgg/edit?usp=sharing"",""งบกองทุน!l63"")"),10)</f>
        <v>10</v>
      </c>
      <c r="J412" s="145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4"/>
      <c r="X412" s="28"/>
      <c r="Y412" s="5"/>
      <c r="Z412" s="5"/>
    </row>
    <row r="413" spans="1:26" ht="21.75" customHeight="1" x14ac:dyDescent="0.45">
      <c r="A413" s="167"/>
      <c r="B413" s="168"/>
      <c r="C413" s="168"/>
      <c r="D413" s="169"/>
      <c r="E413" s="174"/>
      <c r="F413" s="160"/>
      <c r="G413" s="265" t="s">
        <v>163</v>
      </c>
      <c r="H413" s="162" t="s">
        <v>42</v>
      </c>
      <c r="I413" s="165">
        <f ca="1">IFERROR(__xludf.DUMMYFUNCTION("IMPORTRANGE(""https://docs.google.com/spreadsheets/d/1C3CXT74ZlgGe6_JY_1olB1XN4rF0dxEuIIF-xsYjHgg/edit?usp=sharing"",""งบกองทุน!m63"")"),0)</f>
        <v>0</v>
      </c>
      <c r="J413" s="145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4"/>
      <c r="X413" s="28"/>
      <c r="Y413" s="5"/>
      <c r="Z413" s="5"/>
    </row>
    <row r="414" spans="1:26" ht="21.75" customHeight="1" x14ac:dyDescent="0.45">
      <c r="A414" s="167"/>
      <c r="B414" s="168"/>
      <c r="C414" s="168"/>
      <c r="D414" s="169"/>
      <c r="E414" s="174"/>
      <c r="F414" s="160"/>
      <c r="G414" s="161" t="s">
        <v>164</v>
      </c>
      <c r="H414" s="162"/>
      <c r="I414" s="165"/>
      <c r="J414" s="145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4"/>
      <c r="X414" s="28"/>
      <c r="Y414" s="5"/>
      <c r="Z414" s="5"/>
    </row>
    <row r="415" spans="1:26" ht="21.75" customHeight="1" x14ac:dyDescent="0.45">
      <c r="A415" s="167"/>
      <c r="B415" s="168"/>
      <c r="C415" s="168"/>
      <c r="D415" s="169"/>
      <c r="E415" s="160">
        <v>3</v>
      </c>
      <c r="F415" s="176" t="s">
        <v>165</v>
      </c>
      <c r="G415" s="161"/>
      <c r="H415" s="164" t="s">
        <v>146</v>
      </c>
      <c r="I415" s="165">
        <f ca="1">SUM(I416:I417)</f>
        <v>10</v>
      </c>
      <c r="J415" s="145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4"/>
      <c r="X415" s="28"/>
      <c r="Y415" s="5"/>
      <c r="Z415" s="5"/>
    </row>
    <row r="416" spans="1:26" ht="21.75" customHeight="1" x14ac:dyDescent="0.45">
      <c r="A416" s="167"/>
      <c r="B416" s="168"/>
      <c r="C416" s="168"/>
      <c r="D416" s="169"/>
      <c r="E416" s="160"/>
      <c r="F416" s="160"/>
      <c r="G416" s="161" t="s">
        <v>166</v>
      </c>
      <c r="H416" s="164" t="s">
        <v>146</v>
      </c>
      <c r="I416" s="165">
        <f ca="1">IFERROR(__xludf.DUMMYFUNCTION("IMPORTRANGE(""https://docs.google.com/spreadsheets/d/1C3CXT74ZlgGe6_JY_1olB1XN4rF0dxEuIIF-xsYjHgg/edit?usp=sharing"",""งบกองทุน!o63"")"),10)</f>
        <v>10</v>
      </c>
      <c r="J416" s="145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4"/>
      <c r="X416" s="28"/>
      <c r="Y416" s="5"/>
      <c r="Z416" s="5"/>
    </row>
    <row r="417" spans="1:26" ht="21.75" customHeight="1" x14ac:dyDescent="0.45">
      <c r="A417" s="167"/>
      <c r="B417" s="168"/>
      <c r="C417" s="168"/>
      <c r="D417" s="169"/>
      <c r="E417" s="160"/>
      <c r="F417" s="160"/>
      <c r="G417" s="161" t="s">
        <v>167</v>
      </c>
      <c r="H417" s="164" t="s">
        <v>146</v>
      </c>
      <c r="I417" s="165">
        <f ca="1">IFERROR(__xludf.DUMMYFUNCTION("IMPORTRANGE(""https://docs.google.com/spreadsheets/d/1C3CXT74ZlgGe6_JY_1olB1XN4rF0dxEuIIF-xsYjHgg/edit?usp=sharing"",""งบกองทุน!p63"")"),0)</f>
        <v>0</v>
      </c>
      <c r="J417" s="145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4"/>
      <c r="X417" s="28"/>
      <c r="Y417" s="5"/>
      <c r="Z417" s="5"/>
    </row>
    <row r="418" spans="1:26" ht="21.75" customHeight="1" x14ac:dyDescent="0.45">
      <c r="A418" s="167"/>
      <c r="B418" s="168"/>
      <c r="C418" s="168"/>
      <c r="D418" s="169"/>
      <c r="E418" s="160">
        <v>4</v>
      </c>
      <c r="F418" s="171" t="s">
        <v>98</v>
      </c>
      <c r="G418" s="161"/>
      <c r="H418" s="164"/>
      <c r="I418" s="165"/>
      <c r="J418" s="145"/>
      <c r="K418" s="146"/>
      <c r="L418" s="146"/>
      <c r="M418" s="146"/>
      <c r="N418" s="146"/>
      <c r="O418" s="146"/>
      <c r="P418" s="146"/>
      <c r="Q418" s="146"/>
      <c r="R418" s="146"/>
      <c r="S418" s="146"/>
      <c r="T418" s="296"/>
      <c r="U418" s="146"/>
      <c r="V418" s="146"/>
      <c r="W418" s="4"/>
      <c r="X418" s="28"/>
      <c r="Y418" s="5"/>
      <c r="Z418" s="5"/>
    </row>
    <row r="419" spans="1:26" ht="21.75" customHeight="1" x14ac:dyDescent="0.45">
      <c r="A419" s="167"/>
      <c r="B419" s="168"/>
      <c r="C419" s="168"/>
      <c r="D419" s="169"/>
      <c r="E419" s="160">
        <v>5</v>
      </c>
      <c r="F419" s="176" t="s">
        <v>67</v>
      </c>
      <c r="G419" s="161"/>
      <c r="H419" s="164"/>
      <c r="I419" s="165"/>
      <c r="J419" s="145"/>
      <c r="K419" s="146"/>
      <c r="L419" s="146"/>
      <c r="M419" s="146"/>
      <c r="N419" s="146"/>
      <c r="O419" s="146"/>
      <c r="P419" s="146"/>
      <c r="Q419" s="146"/>
      <c r="R419" s="146"/>
      <c r="S419" s="146"/>
      <c r="T419" s="296"/>
      <c r="U419" s="146"/>
      <c r="V419" s="146"/>
      <c r="W419" s="4"/>
      <c r="X419" s="28"/>
      <c r="Y419" s="5"/>
      <c r="Z419" s="5"/>
    </row>
    <row r="420" spans="1:26" ht="21.75" customHeight="1" x14ac:dyDescent="0.45">
      <c r="A420" s="340"/>
      <c r="B420" s="341">
        <v>2</v>
      </c>
      <c r="C420" s="342" t="s">
        <v>168</v>
      </c>
      <c r="D420" s="342"/>
      <c r="E420" s="350"/>
      <c r="F420" s="350"/>
      <c r="G420" s="351"/>
      <c r="H420" s="344" t="s">
        <v>146</v>
      </c>
      <c r="I420" s="345">
        <f ca="1">I443</f>
        <v>200</v>
      </c>
      <c r="J420" s="346">
        <f t="shared" ref="J420:V420" si="72">SUM(J422)</f>
        <v>207560</v>
      </c>
      <c r="K420" s="347">
        <f t="shared" si="72"/>
        <v>0</v>
      </c>
      <c r="L420" s="347">
        <f t="shared" si="72"/>
        <v>0</v>
      </c>
      <c r="M420" s="347">
        <f t="shared" si="72"/>
        <v>17980</v>
      </c>
      <c r="N420" s="347">
        <f t="shared" si="72"/>
        <v>45820</v>
      </c>
      <c r="O420" s="347">
        <f t="shared" si="72"/>
        <v>0</v>
      </c>
      <c r="P420" s="347">
        <f t="shared" si="72"/>
        <v>4600</v>
      </c>
      <c r="Q420" s="347">
        <f t="shared" si="72"/>
        <v>3400</v>
      </c>
      <c r="R420" s="347">
        <f t="shared" si="72"/>
        <v>3400</v>
      </c>
      <c r="S420" s="347">
        <f t="shared" si="72"/>
        <v>128400</v>
      </c>
      <c r="T420" s="347">
        <f t="shared" si="72"/>
        <v>3960</v>
      </c>
      <c r="U420" s="347">
        <f t="shared" si="72"/>
        <v>0</v>
      </c>
      <c r="V420" s="348">
        <f t="shared" si="72"/>
        <v>0</v>
      </c>
      <c r="W420" s="4">
        <f>SUM(K420:V420)</f>
        <v>207560</v>
      </c>
      <c r="X420" s="28">
        <f>J420-W420</f>
        <v>0</v>
      </c>
      <c r="Y420" s="5"/>
      <c r="Z420" s="5"/>
    </row>
    <row r="421" spans="1:26" ht="21.75" customHeight="1" x14ac:dyDescent="0.45">
      <c r="A421" s="340"/>
      <c r="B421" s="341"/>
      <c r="C421" s="342"/>
      <c r="D421" s="342"/>
      <c r="E421" s="350"/>
      <c r="F421" s="350"/>
      <c r="G421" s="351"/>
      <c r="H421" s="344" t="s">
        <v>42</v>
      </c>
      <c r="I421" s="345">
        <f ca="1">I442</f>
        <v>20</v>
      </c>
      <c r="J421" s="346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8"/>
      <c r="W421" s="4"/>
      <c r="X421" s="28"/>
      <c r="Y421" s="5"/>
      <c r="Z421" s="5"/>
    </row>
    <row r="422" spans="1:26" ht="21.75" customHeight="1" x14ac:dyDescent="0.45">
      <c r="A422" s="142"/>
      <c r="B422" s="51"/>
      <c r="C422" s="51" t="s">
        <v>21</v>
      </c>
      <c r="D422" s="192" t="s">
        <v>22</v>
      </c>
      <c r="E422" s="136"/>
      <c r="F422" s="136" t="s">
        <v>19</v>
      </c>
      <c r="G422" s="137" t="s">
        <v>153</v>
      </c>
      <c r="H422" s="138" t="s">
        <v>24</v>
      </c>
      <c r="I422" s="139"/>
      <c r="J422" s="84">
        <f t="shared" ref="J422:V422" si="73">SUM(J423,J428)</f>
        <v>207560</v>
      </c>
      <c r="K422" s="141">
        <f t="shared" si="73"/>
        <v>0</v>
      </c>
      <c r="L422" s="141">
        <f t="shared" si="73"/>
        <v>0</v>
      </c>
      <c r="M422" s="141">
        <f t="shared" si="73"/>
        <v>17980</v>
      </c>
      <c r="N422" s="141">
        <f t="shared" si="73"/>
        <v>45820</v>
      </c>
      <c r="O422" s="141">
        <f t="shared" si="73"/>
        <v>0</v>
      </c>
      <c r="P422" s="141">
        <f t="shared" si="73"/>
        <v>4600</v>
      </c>
      <c r="Q422" s="141">
        <f t="shared" si="73"/>
        <v>3400</v>
      </c>
      <c r="R422" s="141">
        <f t="shared" si="73"/>
        <v>3400</v>
      </c>
      <c r="S422" s="141">
        <f t="shared" si="73"/>
        <v>128400</v>
      </c>
      <c r="T422" s="141">
        <f t="shared" si="73"/>
        <v>3960</v>
      </c>
      <c r="U422" s="141">
        <f t="shared" si="73"/>
        <v>0</v>
      </c>
      <c r="V422" s="141">
        <f t="shared" si="73"/>
        <v>0</v>
      </c>
      <c r="W422" s="4">
        <f>SUM(K422:V422)</f>
        <v>207560</v>
      </c>
      <c r="X422" s="28">
        <f>J422-W422</f>
        <v>0</v>
      </c>
      <c r="Y422" s="5"/>
      <c r="Z422" s="5"/>
    </row>
    <row r="423" spans="1:26" ht="21.75" customHeight="1" x14ac:dyDescent="0.45">
      <c r="A423" s="142"/>
      <c r="B423" s="51"/>
      <c r="C423" s="51"/>
      <c r="D423" s="143"/>
      <c r="E423" s="136"/>
      <c r="F423" s="136"/>
      <c r="G423" s="144" t="s">
        <v>154</v>
      </c>
      <c r="H423" s="138" t="s">
        <v>24</v>
      </c>
      <c r="I423" s="139"/>
      <c r="J423" s="140"/>
      <c r="K423" s="141">
        <f t="shared" ref="K423:V423" si="74">SUM(K424:K427)</f>
        <v>0</v>
      </c>
      <c r="L423" s="141">
        <f t="shared" si="74"/>
        <v>0</v>
      </c>
      <c r="M423" s="141">
        <f t="shared" si="74"/>
        <v>0</v>
      </c>
      <c r="N423" s="141">
        <f t="shared" si="74"/>
        <v>0</v>
      </c>
      <c r="O423" s="141">
        <f t="shared" si="74"/>
        <v>0</v>
      </c>
      <c r="P423" s="141">
        <f t="shared" si="74"/>
        <v>0</v>
      </c>
      <c r="Q423" s="141">
        <f t="shared" si="74"/>
        <v>0</v>
      </c>
      <c r="R423" s="141">
        <f t="shared" si="74"/>
        <v>0</v>
      </c>
      <c r="S423" s="141">
        <f t="shared" si="74"/>
        <v>0</v>
      </c>
      <c r="T423" s="141">
        <f t="shared" si="74"/>
        <v>0</v>
      </c>
      <c r="U423" s="141">
        <f t="shared" si="74"/>
        <v>0</v>
      </c>
      <c r="V423" s="141">
        <f t="shared" si="74"/>
        <v>0</v>
      </c>
      <c r="W423" s="4"/>
      <c r="X423" s="28"/>
      <c r="Y423" s="5"/>
      <c r="Z423" s="5"/>
    </row>
    <row r="424" spans="1:26" ht="21.75" customHeight="1" x14ac:dyDescent="0.45">
      <c r="A424" s="85"/>
      <c r="B424" s="86"/>
      <c r="C424" s="87"/>
      <c r="D424" s="88"/>
      <c r="E424" s="89"/>
      <c r="F424" s="89"/>
      <c r="G424" s="90" t="s">
        <v>73</v>
      </c>
      <c r="H424" s="91" t="s">
        <v>24</v>
      </c>
      <c r="I424" s="92"/>
      <c r="J424" s="97"/>
      <c r="K424" s="150">
        <v>0</v>
      </c>
      <c r="L424" s="150">
        <v>0</v>
      </c>
      <c r="M424" s="150">
        <v>0</v>
      </c>
      <c r="N424" s="150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50">
        <v>0</v>
      </c>
      <c r="V424" s="150">
        <v>0</v>
      </c>
      <c r="W424" s="95"/>
      <c r="X424" s="28"/>
      <c r="Y424" s="96"/>
      <c r="Z424" s="96"/>
    </row>
    <row r="425" spans="1:26" ht="21.75" customHeight="1" x14ac:dyDescent="0.45">
      <c r="A425" s="85"/>
      <c r="B425" s="86"/>
      <c r="C425" s="87"/>
      <c r="D425" s="88"/>
      <c r="E425" s="89"/>
      <c r="F425" s="89"/>
      <c r="G425" s="90" t="s">
        <v>74</v>
      </c>
      <c r="H425" s="91" t="s">
        <v>24</v>
      </c>
      <c r="I425" s="92"/>
      <c r="J425" s="97"/>
      <c r="K425" s="150">
        <v>0</v>
      </c>
      <c r="L425" s="150">
        <v>0</v>
      </c>
      <c r="M425" s="150">
        <v>0</v>
      </c>
      <c r="N425" s="150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50">
        <v>0</v>
      </c>
      <c r="V425" s="150">
        <v>0</v>
      </c>
      <c r="W425" s="95"/>
      <c r="X425" s="28"/>
      <c r="Y425" s="96"/>
      <c r="Z425" s="96"/>
    </row>
    <row r="426" spans="1:26" ht="21.75" customHeight="1" x14ac:dyDescent="0.45">
      <c r="A426" s="85"/>
      <c r="B426" s="86"/>
      <c r="C426" s="87"/>
      <c r="D426" s="88"/>
      <c r="E426" s="89"/>
      <c r="F426" s="89"/>
      <c r="G426" s="90" t="s">
        <v>75</v>
      </c>
      <c r="H426" s="91" t="s">
        <v>24</v>
      </c>
      <c r="I426" s="92"/>
      <c r="J426" s="97"/>
      <c r="K426" s="150">
        <v>0</v>
      </c>
      <c r="L426" s="150">
        <v>0</v>
      </c>
      <c r="M426" s="150">
        <v>0</v>
      </c>
      <c r="N426" s="150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50">
        <v>0</v>
      </c>
      <c r="V426" s="150">
        <v>0</v>
      </c>
      <c r="W426" s="95"/>
      <c r="X426" s="28"/>
      <c r="Y426" s="96"/>
      <c r="Z426" s="96"/>
    </row>
    <row r="427" spans="1:26" ht="21.75" customHeight="1" x14ac:dyDescent="0.45">
      <c r="A427" s="85"/>
      <c r="B427" s="86"/>
      <c r="C427" s="87"/>
      <c r="D427" s="88"/>
      <c r="E427" s="89"/>
      <c r="F427" s="89"/>
      <c r="G427" s="90" t="s">
        <v>47</v>
      </c>
      <c r="H427" s="91" t="s">
        <v>24</v>
      </c>
      <c r="I427" s="92"/>
      <c r="J427" s="97"/>
      <c r="K427" s="150">
        <v>0</v>
      </c>
      <c r="L427" s="150">
        <v>0</v>
      </c>
      <c r="M427" s="150">
        <v>0</v>
      </c>
      <c r="N427" s="150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50">
        <v>0</v>
      </c>
      <c r="V427" s="150">
        <v>0</v>
      </c>
      <c r="W427" s="95"/>
      <c r="X427" s="28"/>
      <c r="Y427" s="96"/>
      <c r="Z427" s="96"/>
    </row>
    <row r="428" spans="1:26" ht="21.75" customHeight="1" x14ac:dyDescent="0.45">
      <c r="A428" s="142"/>
      <c r="B428" s="51"/>
      <c r="C428" s="51"/>
      <c r="D428" s="143"/>
      <c r="E428" s="136"/>
      <c r="F428" s="136"/>
      <c r="G428" s="144" t="s">
        <v>155</v>
      </c>
      <c r="H428" s="138" t="s">
        <v>24</v>
      </c>
      <c r="I428" s="139"/>
      <c r="J428" s="140">
        <v>207560</v>
      </c>
      <c r="K428" s="141">
        <f t="shared" ref="K428:V428" si="75">SUM(K429:K438)</f>
        <v>0</v>
      </c>
      <c r="L428" s="141">
        <f t="shared" si="75"/>
        <v>0</v>
      </c>
      <c r="M428" s="141">
        <f t="shared" si="75"/>
        <v>17980</v>
      </c>
      <c r="N428" s="141">
        <f t="shared" si="75"/>
        <v>45820</v>
      </c>
      <c r="O428" s="141">
        <f t="shared" si="75"/>
        <v>0</v>
      </c>
      <c r="P428" s="141">
        <f t="shared" si="75"/>
        <v>4600</v>
      </c>
      <c r="Q428" s="141">
        <f t="shared" si="75"/>
        <v>3400</v>
      </c>
      <c r="R428" s="141">
        <f t="shared" si="75"/>
        <v>3400</v>
      </c>
      <c r="S428" s="141">
        <f t="shared" si="75"/>
        <v>128400</v>
      </c>
      <c r="T428" s="141">
        <f t="shared" si="75"/>
        <v>3960</v>
      </c>
      <c r="U428" s="141">
        <f t="shared" si="75"/>
        <v>0</v>
      </c>
      <c r="V428" s="141">
        <f t="shared" si="75"/>
        <v>0</v>
      </c>
      <c r="W428" s="4">
        <f>SUM(K428:V428)</f>
        <v>207560</v>
      </c>
      <c r="X428" s="28">
        <f>J428-W428</f>
        <v>0</v>
      </c>
      <c r="Y428" s="5"/>
      <c r="Z428" s="5"/>
    </row>
    <row r="429" spans="1:26" ht="21.75" customHeight="1" x14ac:dyDescent="0.45">
      <c r="A429" s="147"/>
      <c r="B429" s="88"/>
      <c r="C429" s="86"/>
      <c r="D429" s="148"/>
      <c r="E429" s="89"/>
      <c r="F429" s="89"/>
      <c r="G429" s="349" t="s">
        <v>169</v>
      </c>
      <c r="H429" s="149" t="s">
        <v>24</v>
      </c>
      <c r="I429" s="92"/>
      <c r="J429" s="97">
        <v>55300</v>
      </c>
      <c r="K429" s="150">
        <v>0</v>
      </c>
      <c r="L429" s="150">
        <v>0</v>
      </c>
      <c r="M429" s="150">
        <v>17980</v>
      </c>
      <c r="N429" s="150">
        <v>37320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50">
        <v>0</v>
      </c>
      <c r="V429" s="150">
        <v>0</v>
      </c>
      <c r="W429" s="4"/>
      <c r="X429" s="28"/>
      <c r="Y429" s="5"/>
      <c r="Z429" s="5"/>
    </row>
    <row r="430" spans="1:26" ht="21.75" customHeight="1" x14ac:dyDescent="0.45">
      <c r="A430" s="147"/>
      <c r="B430" s="88"/>
      <c r="C430" s="86"/>
      <c r="D430" s="148"/>
      <c r="E430" s="89"/>
      <c r="F430" s="89"/>
      <c r="G430" s="349" t="s">
        <v>50</v>
      </c>
      <c r="H430" s="149" t="s">
        <v>24</v>
      </c>
      <c r="I430" s="92"/>
      <c r="J430" s="97">
        <v>125000</v>
      </c>
      <c r="K430" s="150">
        <v>0</v>
      </c>
      <c r="L430" s="150">
        <v>0</v>
      </c>
      <c r="M430" s="150">
        <v>0</v>
      </c>
      <c r="N430" s="150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125000</v>
      </c>
      <c r="T430" s="150">
        <v>0</v>
      </c>
      <c r="U430" s="150">
        <v>0</v>
      </c>
      <c r="V430" s="150">
        <v>0</v>
      </c>
      <c r="W430" s="4"/>
      <c r="X430" s="28"/>
      <c r="Y430" s="5"/>
      <c r="Z430" s="5"/>
    </row>
    <row r="431" spans="1:26" ht="21.75" customHeight="1" x14ac:dyDescent="0.45">
      <c r="A431" s="147"/>
      <c r="B431" s="88"/>
      <c r="C431" s="86"/>
      <c r="D431" s="148"/>
      <c r="E431" s="89"/>
      <c r="F431" s="89"/>
      <c r="G431" s="349" t="s">
        <v>51</v>
      </c>
      <c r="H431" s="149" t="s">
        <v>24</v>
      </c>
      <c r="I431" s="92"/>
      <c r="J431" s="97"/>
      <c r="K431" s="150">
        <v>0</v>
      </c>
      <c r="L431" s="150">
        <v>0</v>
      </c>
      <c r="M431" s="150">
        <v>0</v>
      </c>
      <c r="N431" s="150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50">
        <v>0</v>
      </c>
      <c r="V431" s="150">
        <v>0</v>
      </c>
      <c r="W431" s="4"/>
      <c r="X431" s="28"/>
      <c r="Y431" s="5"/>
      <c r="Z431" s="5"/>
    </row>
    <row r="432" spans="1:26" ht="21.75" customHeight="1" x14ac:dyDescent="0.45">
      <c r="A432" s="147"/>
      <c r="B432" s="88"/>
      <c r="C432" s="86"/>
      <c r="D432" s="148"/>
      <c r="E432" s="89"/>
      <c r="F432" s="89"/>
      <c r="G432" s="349" t="s">
        <v>52</v>
      </c>
      <c r="H432" s="149" t="s">
        <v>24</v>
      </c>
      <c r="I432" s="92"/>
      <c r="J432" s="97">
        <v>5760</v>
      </c>
      <c r="K432" s="150">
        <v>0</v>
      </c>
      <c r="L432" s="150">
        <v>0</v>
      </c>
      <c r="M432" s="150">
        <v>0</v>
      </c>
      <c r="N432" s="150">
        <v>0</v>
      </c>
      <c r="O432" s="150">
        <v>0</v>
      </c>
      <c r="P432" s="150">
        <v>1200</v>
      </c>
      <c r="Q432" s="150">
        <v>1000</v>
      </c>
      <c r="R432" s="150">
        <v>1000</v>
      </c>
      <c r="S432" s="150">
        <v>1000</v>
      </c>
      <c r="T432" s="150">
        <v>1560</v>
      </c>
      <c r="U432" s="150">
        <v>0</v>
      </c>
      <c r="V432" s="150">
        <v>0</v>
      </c>
      <c r="W432" s="4"/>
      <c r="X432" s="28"/>
      <c r="Y432" s="5"/>
      <c r="Z432" s="5"/>
    </row>
    <row r="433" spans="1:26" ht="21.75" customHeight="1" x14ac:dyDescent="0.45">
      <c r="A433" s="147"/>
      <c r="B433" s="88"/>
      <c r="C433" s="86"/>
      <c r="D433" s="148"/>
      <c r="E433" s="89"/>
      <c r="F433" s="89"/>
      <c r="G433" s="349" t="s">
        <v>53</v>
      </c>
      <c r="H433" s="149" t="s">
        <v>24</v>
      </c>
      <c r="I433" s="92"/>
      <c r="J433" s="97"/>
      <c r="K433" s="150">
        <v>0</v>
      </c>
      <c r="L433" s="150">
        <v>0</v>
      </c>
      <c r="M433" s="150">
        <v>0</v>
      </c>
      <c r="N433" s="150">
        <v>0</v>
      </c>
      <c r="O433" s="150">
        <v>0</v>
      </c>
      <c r="P433" s="150">
        <v>0</v>
      </c>
      <c r="Q433" s="150">
        <v>0</v>
      </c>
      <c r="R433" s="150">
        <v>0</v>
      </c>
      <c r="S433" s="150"/>
      <c r="T433" s="150">
        <v>0</v>
      </c>
      <c r="U433" s="150">
        <v>0</v>
      </c>
      <c r="V433" s="150">
        <v>0</v>
      </c>
      <c r="W433" s="4"/>
      <c r="X433" s="28"/>
      <c r="Y433" s="5"/>
      <c r="Z433" s="5"/>
    </row>
    <row r="434" spans="1:26" ht="21.75" customHeight="1" x14ac:dyDescent="0.45">
      <c r="A434" s="147"/>
      <c r="B434" s="88"/>
      <c r="C434" s="86"/>
      <c r="D434" s="148"/>
      <c r="E434" s="89"/>
      <c r="F434" s="89"/>
      <c r="G434" s="349" t="s">
        <v>54</v>
      </c>
      <c r="H434" s="149" t="s">
        <v>24</v>
      </c>
      <c r="I434" s="92"/>
      <c r="J434" s="97"/>
      <c r="K434" s="150">
        <v>0</v>
      </c>
      <c r="L434" s="150">
        <v>0</v>
      </c>
      <c r="M434" s="150">
        <v>0</v>
      </c>
      <c r="N434" s="150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50">
        <v>0</v>
      </c>
      <c r="V434" s="150">
        <v>0</v>
      </c>
      <c r="W434" s="4"/>
      <c r="X434" s="28"/>
      <c r="Y434" s="5"/>
      <c r="Z434" s="5"/>
    </row>
    <row r="435" spans="1:26" ht="21.75" customHeight="1" x14ac:dyDescent="0.45">
      <c r="A435" s="147"/>
      <c r="B435" s="88"/>
      <c r="C435" s="86"/>
      <c r="D435" s="148"/>
      <c r="E435" s="89"/>
      <c r="F435" s="89"/>
      <c r="G435" s="87" t="s">
        <v>55</v>
      </c>
      <c r="H435" s="149" t="s">
        <v>24</v>
      </c>
      <c r="I435" s="92"/>
      <c r="J435" s="97">
        <v>8500</v>
      </c>
      <c r="K435" s="150">
        <v>0</v>
      </c>
      <c r="L435" s="150">
        <v>0</v>
      </c>
      <c r="M435" s="150">
        <v>0</v>
      </c>
      <c r="N435" s="150">
        <v>8500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50">
        <v>0</v>
      </c>
      <c r="V435" s="150">
        <v>0</v>
      </c>
      <c r="W435" s="4"/>
      <c r="X435" s="28"/>
      <c r="Y435" s="5"/>
      <c r="Z435" s="5"/>
    </row>
    <row r="436" spans="1:26" ht="21.75" customHeight="1" x14ac:dyDescent="0.45">
      <c r="A436" s="147"/>
      <c r="B436" s="88"/>
      <c r="C436" s="86"/>
      <c r="D436" s="148"/>
      <c r="E436" s="89"/>
      <c r="F436" s="89"/>
      <c r="G436" s="87" t="s">
        <v>56</v>
      </c>
      <c r="H436" s="149" t="s">
        <v>24</v>
      </c>
      <c r="I436" s="92"/>
      <c r="J436" s="97">
        <v>12000</v>
      </c>
      <c r="K436" s="150">
        <v>0</v>
      </c>
      <c r="L436" s="150">
        <v>0</v>
      </c>
      <c r="M436" s="150">
        <v>0</v>
      </c>
      <c r="N436" s="150">
        <v>0</v>
      </c>
      <c r="O436" s="150">
        <v>0</v>
      </c>
      <c r="P436" s="150">
        <v>2400</v>
      </c>
      <c r="Q436" s="150">
        <v>2400</v>
      </c>
      <c r="R436" s="150">
        <v>2400</v>
      </c>
      <c r="S436" s="150">
        <v>2400</v>
      </c>
      <c r="T436" s="150">
        <v>2400</v>
      </c>
      <c r="U436" s="150">
        <v>0</v>
      </c>
      <c r="V436" s="150">
        <v>0</v>
      </c>
      <c r="W436" s="4"/>
      <c r="X436" s="28"/>
      <c r="Y436" s="5"/>
      <c r="Z436" s="5"/>
    </row>
    <row r="437" spans="1:26" ht="21.75" customHeight="1" x14ac:dyDescent="0.45">
      <c r="A437" s="147"/>
      <c r="B437" s="88"/>
      <c r="C437" s="86"/>
      <c r="D437" s="148"/>
      <c r="E437" s="89"/>
      <c r="F437" s="89"/>
      <c r="G437" s="87" t="s">
        <v>57</v>
      </c>
      <c r="H437" s="149" t="s">
        <v>24</v>
      </c>
      <c r="I437" s="92"/>
      <c r="J437" s="97">
        <v>1000</v>
      </c>
      <c r="K437" s="150">
        <v>0</v>
      </c>
      <c r="L437" s="150">
        <v>0</v>
      </c>
      <c r="M437" s="150">
        <v>0</v>
      </c>
      <c r="N437" s="150">
        <v>0</v>
      </c>
      <c r="O437" s="150">
        <v>0</v>
      </c>
      <c r="P437" s="150">
        <v>1000</v>
      </c>
      <c r="Q437" s="150">
        <v>0</v>
      </c>
      <c r="R437" s="150">
        <v>0</v>
      </c>
      <c r="S437" s="150">
        <v>0</v>
      </c>
      <c r="T437" s="150">
        <v>0</v>
      </c>
      <c r="U437" s="150">
        <v>0</v>
      </c>
      <c r="V437" s="150">
        <v>0</v>
      </c>
      <c r="W437" s="4"/>
      <c r="X437" s="28"/>
      <c r="Y437" s="5"/>
      <c r="Z437" s="5"/>
    </row>
    <row r="438" spans="1:26" ht="21.75" customHeight="1" x14ac:dyDescent="0.45">
      <c r="A438" s="147"/>
      <c r="B438" s="88"/>
      <c r="C438" s="86"/>
      <c r="D438" s="148"/>
      <c r="E438" s="89"/>
      <c r="F438" s="89"/>
      <c r="G438" s="87" t="s">
        <v>58</v>
      </c>
      <c r="H438" s="149" t="s">
        <v>24</v>
      </c>
      <c r="I438" s="92"/>
      <c r="J438" s="97"/>
      <c r="K438" s="150">
        <v>0</v>
      </c>
      <c r="L438" s="150">
        <v>0</v>
      </c>
      <c r="M438" s="150">
        <v>0</v>
      </c>
      <c r="N438" s="150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50">
        <v>0</v>
      </c>
      <c r="V438" s="150">
        <v>0</v>
      </c>
      <c r="W438" s="4"/>
      <c r="X438" s="28"/>
      <c r="Y438" s="5"/>
      <c r="Z438" s="5"/>
    </row>
    <row r="439" spans="1:26" ht="21.75" customHeight="1" x14ac:dyDescent="0.45">
      <c r="A439" s="198" t="s">
        <v>21</v>
      </c>
      <c r="B439" s="148" t="s">
        <v>59</v>
      </c>
      <c r="C439" s="86"/>
      <c r="D439" s="148"/>
      <c r="E439" s="89"/>
      <c r="F439" s="89"/>
      <c r="G439" s="89"/>
      <c r="H439" s="149"/>
      <c r="I439" s="92"/>
      <c r="J439" s="97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4"/>
      <c r="X439" s="28"/>
      <c r="Y439" s="5"/>
      <c r="Z439" s="5"/>
    </row>
    <row r="440" spans="1:26" ht="21.75" customHeight="1" x14ac:dyDescent="0.45">
      <c r="A440" s="147"/>
      <c r="B440" s="88"/>
      <c r="C440" s="86"/>
      <c r="D440" s="148"/>
      <c r="E440" s="89">
        <v>1</v>
      </c>
      <c r="F440" s="89" t="s">
        <v>60</v>
      </c>
      <c r="G440" s="89"/>
      <c r="H440" s="149"/>
      <c r="I440" s="92"/>
      <c r="J440" s="97"/>
      <c r="K440" s="150"/>
      <c r="L440" s="166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4"/>
      <c r="X440" s="28"/>
      <c r="Y440" s="5"/>
      <c r="Z440" s="5"/>
    </row>
    <row r="441" spans="1:26" ht="21.75" customHeight="1" x14ac:dyDescent="0.45">
      <c r="A441" s="167"/>
      <c r="B441" s="168"/>
      <c r="C441" s="168"/>
      <c r="D441" s="169"/>
      <c r="E441" s="174">
        <v>2</v>
      </c>
      <c r="F441" s="176" t="s">
        <v>170</v>
      </c>
      <c r="G441" s="160"/>
      <c r="H441" s="164"/>
      <c r="I441" s="165"/>
      <c r="J441" s="145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4"/>
      <c r="X441" s="28"/>
      <c r="Y441" s="5"/>
      <c r="Z441" s="5"/>
    </row>
    <row r="442" spans="1:26" ht="21.75" customHeight="1" x14ac:dyDescent="0.45">
      <c r="A442" s="167"/>
      <c r="B442" s="168"/>
      <c r="C442" s="168"/>
      <c r="D442" s="169"/>
      <c r="E442" s="174"/>
      <c r="F442" s="160"/>
      <c r="G442" s="265" t="s">
        <v>171</v>
      </c>
      <c r="H442" s="164" t="s">
        <v>42</v>
      </c>
      <c r="I442" s="165">
        <f ca="1">IFERROR(__xludf.DUMMYFUNCTION("IMPORTRANGE(""https://docs.google.com/spreadsheets/d/1C3CXT74ZlgGe6_JY_1olB1XN4rF0dxEuIIF-xsYjHgg/edit?usp=sharing"",""งบกองทุน!v63"")"),20)</f>
        <v>20</v>
      </c>
      <c r="J442" s="145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4"/>
      <c r="X442" s="28"/>
      <c r="Y442" s="5"/>
      <c r="Z442" s="5"/>
    </row>
    <row r="443" spans="1:26" ht="21.75" customHeight="1" x14ac:dyDescent="0.45">
      <c r="A443" s="167"/>
      <c r="B443" s="168"/>
      <c r="C443" s="168"/>
      <c r="D443" s="169"/>
      <c r="E443" s="174"/>
      <c r="F443" s="160"/>
      <c r="G443" s="161" t="s">
        <v>172</v>
      </c>
      <c r="H443" s="164" t="s">
        <v>146</v>
      </c>
      <c r="I443" s="165">
        <f ca="1">IFERROR(__xludf.DUMMYFUNCTION("IMPORTRANGE(""https://docs.google.com/spreadsheets/d/1C3CXT74ZlgGe6_JY_1olB1XN4rF0dxEuIIF-xsYjHgg/edit?usp=sharing"",""งบกองทุน!w63"")"),200)</f>
        <v>200</v>
      </c>
      <c r="J443" s="145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4"/>
      <c r="X443" s="28"/>
      <c r="Y443" s="5"/>
      <c r="Z443" s="5"/>
    </row>
    <row r="444" spans="1:26" ht="21.75" customHeight="1" x14ac:dyDescent="0.45">
      <c r="A444" s="167"/>
      <c r="B444" s="168"/>
      <c r="C444" s="168"/>
      <c r="D444" s="169"/>
      <c r="E444" s="174"/>
      <c r="F444" s="160"/>
      <c r="G444" s="161"/>
      <c r="H444" s="164" t="s">
        <v>42</v>
      </c>
      <c r="I444" s="165">
        <f ca="1">IFERROR(__xludf.DUMMYFUNCTION("IMPORTRANGE(""https://docs.google.com/spreadsheets/d/1C3CXT74ZlgGe6_JY_1olB1XN4rF0dxEuIIF-xsYjHgg/edit?usp=sharing"",""งบกองทุน!x63"")"),20)</f>
        <v>20</v>
      </c>
      <c r="J444" s="145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4"/>
      <c r="X444" s="28"/>
      <c r="Y444" s="5"/>
      <c r="Z444" s="5"/>
    </row>
    <row r="445" spans="1:26" ht="21.75" customHeight="1" x14ac:dyDescent="0.45">
      <c r="A445" s="167"/>
      <c r="B445" s="168"/>
      <c r="C445" s="168"/>
      <c r="D445" s="169"/>
      <c r="E445" s="174">
        <v>3</v>
      </c>
      <c r="F445" s="171" t="s">
        <v>98</v>
      </c>
      <c r="G445" s="161"/>
      <c r="H445" s="164"/>
      <c r="I445" s="165"/>
      <c r="J445" s="145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66"/>
      <c r="V445" s="150"/>
      <c r="W445" s="4"/>
      <c r="X445" s="28"/>
      <c r="Y445" s="5"/>
      <c r="Z445" s="5"/>
    </row>
    <row r="446" spans="1:26" ht="21.75" customHeight="1" x14ac:dyDescent="0.45">
      <c r="A446" s="167"/>
      <c r="B446" s="168"/>
      <c r="C446" s="168"/>
      <c r="D446" s="169"/>
      <c r="E446" s="174">
        <v>4</v>
      </c>
      <c r="F446" s="176" t="s">
        <v>67</v>
      </c>
      <c r="G446" s="161"/>
      <c r="H446" s="164"/>
      <c r="I446" s="165"/>
      <c r="J446" s="145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66"/>
      <c r="V446" s="150"/>
      <c r="W446" s="4"/>
      <c r="X446" s="28"/>
      <c r="Y446" s="5"/>
      <c r="Z446" s="5"/>
    </row>
    <row r="447" spans="1:26" ht="21.75" customHeight="1" x14ac:dyDescent="0.45">
      <c r="A447" s="340"/>
      <c r="B447" s="341">
        <v>3</v>
      </c>
      <c r="C447" s="341" t="s">
        <v>173</v>
      </c>
      <c r="D447" s="342"/>
      <c r="E447" s="342"/>
      <c r="F447" s="342"/>
      <c r="G447" s="343"/>
      <c r="H447" s="344" t="s">
        <v>146</v>
      </c>
      <c r="I447" s="345">
        <f ca="1">SUM(I470,I474,I479)</f>
        <v>195</v>
      </c>
      <c r="J447" s="346">
        <f t="shared" ref="J447:V447" si="76">SUM(J449)</f>
        <v>226530</v>
      </c>
      <c r="K447" s="347">
        <f t="shared" si="76"/>
        <v>0</v>
      </c>
      <c r="L447" s="347">
        <f t="shared" si="76"/>
        <v>0</v>
      </c>
      <c r="M447" s="347">
        <f t="shared" si="76"/>
        <v>114610</v>
      </c>
      <c r="N447" s="347">
        <f t="shared" si="76"/>
        <v>96240</v>
      </c>
      <c r="O447" s="347">
        <f t="shared" si="76"/>
        <v>1200</v>
      </c>
      <c r="P447" s="347">
        <f t="shared" si="76"/>
        <v>2000</v>
      </c>
      <c r="Q447" s="347">
        <f t="shared" si="76"/>
        <v>4200</v>
      </c>
      <c r="R447" s="347">
        <f t="shared" si="76"/>
        <v>1400</v>
      </c>
      <c r="S447" s="347">
        <f t="shared" si="76"/>
        <v>3280</v>
      </c>
      <c r="T447" s="347">
        <f t="shared" si="76"/>
        <v>1200</v>
      </c>
      <c r="U447" s="347">
        <f t="shared" si="76"/>
        <v>1200</v>
      </c>
      <c r="V447" s="348">
        <f t="shared" si="76"/>
        <v>1200</v>
      </c>
      <c r="W447" s="4">
        <f>SUM(K447:V447)</f>
        <v>226530</v>
      </c>
      <c r="X447" s="28">
        <f>J447-W447</f>
        <v>0</v>
      </c>
      <c r="Y447" s="5"/>
      <c r="Z447" s="5"/>
    </row>
    <row r="448" spans="1:26" ht="21.75" customHeight="1" x14ac:dyDescent="0.45">
      <c r="A448" s="340"/>
      <c r="B448" s="341"/>
      <c r="C448" s="341"/>
      <c r="D448" s="342"/>
      <c r="E448" s="342"/>
      <c r="F448" s="342"/>
      <c r="G448" s="343"/>
      <c r="H448" s="344" t="s">
        <v>42</v>
      </c>
      <c r="I448" s="345">
        <f ca="1">SUM(I469,I473,I478)</f>
        <v>65</v>
      </c>
      <c r="J448" s="346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8"/>
      <c r="W448" s="4"/>
      <c r="X448" s="28"/>
      <c r="Y448" s="5"/>
      <c r="Z448" s="5"/>
    </row>
    <row r="449" spans="1:26" ht="21.75" customHeight="1" x14ac:dyDescent="0.45">
      <c r="A449" s="142"/>
      <c r="B449" s="51"/>
      <c r="C449" s="51" t="s">
        <v>21</v>
      </c>
      <c r="D449" s="192" t="s">
        <v>22</v>
      </c>
      <c r="E449" s="136"/>
      <c r="F449" s="136" t="s">
        <v>19</v>
      </c>
      <c r="G449" s="137" t="s">
        <v>153</v>
      </c>
      <c r="H449" s="138" t="s">
        <v>24</v>
      </c>
      <c r="I449" s="139"/>
      <c r="J449" s="84">
        <f t="shared" ref="J449:V449" si="77">SUM(J450,J455)</f>
        <v>226530</v>
      </c>
      <c r="K449" s="141">
        <f t="shared" si="77"/>
        <v>0</v>
      </c>
      <c r="L449" s="141">
        <f t="shared" si="77"/>
        <v>0</v>
      </c>
      <c r="M449" s="141">
        <f t="shared" si="77"/>
        <v>114610</v>
      </c>
      <c r="N449" s="141">
        <f t="shared" si="77"/>
        <v>96240</v>
      </c>
      <c r="O449" s="141">
        <f t="shared" si="77"/>
        <v>1200</v>
      </c>
      <c r="P449" s="141">
        <f t="shared" si="77"/>
        <v>2000</v>
      </c>
      <c r="Q449" s="141">
        <f t="shared" si="77"/>
        <v>4200</v>
      </c>
      <c r="R449" s="141">
        <f t="shared" si="77"/>
        <v>1400</v>
      </c>
      <c r="S449" s="141">
        <f t="shared" si="77"/>
        <v>3280</v>
      </c>
      <c r="T449" s="141">
        <f t="shared" si="77"/>
        <v>1200</v>
      </c>
      <c r="U449" s="141">
        <f t="shared" si="77"/>
        <v>1200</v>
      </c>
      <c r="V449" s="141">
        <f t="shared" si="77"/>
        <v>1200</v>
      </c>
      <c r="W449" s="4">
        <f>SUM(K449:V449)</f>
        <v>226530</v>
      </c>
      <c r="X449" s="28">
        <f>J449-W449</f>
        <v>0</v>
      </c>
      <c r="Y449" s="5"/>
      <c r="Z449" s="5"/>
    </row>
    <row r="450" spans="1:26" ht="21.75" customHeight="1" x14ac:dyDescent="0.45">
      <c r="A450" s="142"/>
      <c r="B450" s="51"/>
      <c r="C450" s="51"/>
      <c r="D450" s="143"/>
      <c r="E450" s="136"/>
      <c r="F450" s="136"/>
      <c r="G450" s="144" t="s">
        <v>154</v>
      </c>
      <c r="H450" s="138" t="s">
        <v>24</v>
      </c>
      <c r="I450" s="139"/>
      <c r="J450" s="140">
        <v>0</v>
      </c>
      <c r="K450" s="141">
        <f t="shared" ref="K450:V450" si="78">SUM(K451:K454)</f>
        <v>0</v>
      </c>
      <c r="L450" s="141">
        <f t="shared" si="78"/>
        <v>0</v>
      </c>
      <c r="M450" s="141">
        <f t="shared" si="78"/>
        <v>0</v>
      </c>
      <c r="N450" s="141">
        <f t="shared" si="78"/>
        <v>0</v>
      </c>
      <c r="O450" s="141">
        <f t="shared" si="78"/>
        <v>0</v>
      </c>
      <c r="P450" s="141">
        <f t="shared" si="78"/>
        <v>0</v>
      </c>
      <c r="Q450" s="141">
        <f t="shared" si="78"/>
        <v>0</v>
      </c>
      <c r="R450" s="141">
        <f t="shared" si="78"/>
        <v>0</v>
      </c>
      <c r="S450" s="141">
        <f t="shared" si="78"/>
        <v>0</v>
      </c>
      <c r="T450" s="141">
        <f t="shared" si="78"/>
        <v>0</v>
      </c>
      <c r="U450" s="141">
        <f t="shared" si="78"/>
        <v>0</v>
      </c>
      <c r="V450" s="141">
        <f t="shared" si="78"/>
        <v>0</v>
      </c>
      <c r="W450" s="4"/>
      <c r="X450" s="28"/>
      <c r="Y450" s="5"/>
      <c r="Z450" s="5"/>
    </row>
    <row r="451" spans="1:26" ht="21.75" customHeight="1" x14ac:dyDescent="0.45">
      <c r="A451" s="85"/>
      <c r="B451" s="86"/>
      <c r="C451" s="87"/>
      <c r="D451" s="88"/>
      <c r="E451" s="89"/>
      <c r="F451" s="89"/>
      <c r="G451" s="90" t="s">
        <v>73</v>
      </c>
      <c r="H451" s="91" t="s">
        <v>24</v>
      </c>
      <c r="I451" s="92"/>
      <c r="J451" s="97"/>
      <c r="K451" s="150">
        <v>0</v>
      </c>
      <c r="L451" s="150">
        <v>0</v>
      </c>
      <c r="M451" s="150">
        <v>0</v>
      </c>
      <c r="N451" s="150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50">
        <v>0</v>
      </c>
      <c r="V451" s="150">
        <v>0</v>
      </c>
      <c r="W451" s="95"/>
      <c r="X451" s="28"/>
      <c r="Y451" s="96"/>
      <c r="Z451" s="96"/>
    </row>
    <row r="452" spans="1:26" ht="21.75" customHeight="1" x14ac:dyDescent="0.45">
      <c r="A452" s="85"/>
      <c r="B452" s="86"/>
      <c r="C452" s="87"/>
      <c r="D452" s="88"/>
      <c r="E452" s="89"/>
      <c r="F452" s="89"/>
      <c r="G452" s="90" t="s">
        <v>74</v>
      </c>
      <c r="H452" s="91" t="s">
        <v>24</v>
      </c>
      <c r="I452" s="92"/>
      <c r="J452" s="97"/>
      <c r="K452" s="150">
        <v>0</v>
      </c>
      <c r="L452" s="150">
        <v>0</v>
      </c>
      <c r="M452" s="150">
        <v>0</v>
      </c>
      <c r="N452" s="150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50">
        <v>0</v>
      </c>
      <c r="V452" s="150">
        <v>0</v>
      </c>
      <c r="W452" s="95"/>
      <c r="X452" s="28"/>
      <c r="Y452" s="96"/>
      <c r="Z452" s="96"/>
    </row>
    <row r="453" spans="1:26" ht="21.75" customHeight="1" x14ac:dyDescent="0.45">
      <c r="A453" s="85"/>
      <c r="B453" s="86"/>
      <c r="C453" s="87"/>
      <c r="D453" s="88"/>
      <c r="E453" s="89"/>
      <c r="F453" s="89"/>
      <c r="G453" s="90" t="s">
        <v>75</v>
      </c>
      <c r="H453" s="91" t="s">
        <v>24</v>
      </c>
      <c r="I453" s="92"/>
      <c r="J453" s="97"/>
      <c r="K453" s="150">
        <v>0</v>
      </c>
      <c r="L453" s="150">
        <v>0</v>
      </c>
      <c r="M453" s="150">
        <v>0</v>
      </c>
      <c r="N453" s="150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50">
        <v>0</v>
      </c>
      <c r="V453" s="150">
        <v>0</v>
      </c>
      <c r="W453" s="95"/>
      <c r="X453" s="28"/>
      <c r="Y453" s="96"/>
      <c r="Z453" s="96"/>
    </row>
    <row r="454" spans="1:26" ht="21.75" customHeight="1" x14ac:dyDescent="0.45">
      <c r="A454" s="85"/>
      <c r="B454" s="86"/>
      <c r="C454" s="87"/>
      <c r="D454" s="88"/>
      <c r="E454" s="89"/>
      <c r="F454" s="89"/>
      <c r="G454" s="90" t="s">
        <v>47</v>
      </c>
      <c r="H454" s="91" t="s">
        <v>24</v>
      </c>
      <c r="I454" s="92"/>
      <c r="J454" s="97"/>
      <c r="K454" s="150">
        <v>0</v>
      </c>
      <c r="L454" s="150">
        <v>0</v>
      </c>
      <c r="M454" s="150">
        <v>0</v>
      </c>
      <c r="N454" s="150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50">
        <v>0</v>
      </c>
      <c r="V454" s="150">
        <v>0</v>
      </c>
      <c r="W454" s="95"/>
      <c r="X454" s="28"/>
      <c r="Y454" s="96"/>
      <c r="Z454" s="96"/>
    </row>
    <row r="455" spans="1:26" ht="21.75" customHeight="1" x14ac:dyDescent="0.45">
      <c r="A455" s="142"/>
      <c r="B455" s="51"/>
      <c r="C455" s="51"/>
      <c r="D455" s="143"/>
      <c r="E455" s="136"/>
      <c r="F455" s="136"/>
      <c r="G455" s="144" t="s">
        <v>155</v>
      </c>
      <c r="H455" s="138" t="s">
        <v>24</v>
      </c>
      <c r="I455" s="139"/>
      <c r="J455" s="140">
        <v>226530</v>
      </c>
      <c r="K455" s="141">
        <f t="shared" ref="K455:V455" si="79">SUM(K456:K465)</f>
        <v>0</v>
      </c>
      <c r="L455" s="141">
        <f t="shared" si="79"/>
        <v>0</v>
      </c>
      <c r="M455" s="141">
        <f t="shared" si="79"/>
        <v>114610</v>
      </c>
      <c r="N455" s="141">
        <f t="shared" si="79"/>
        <v>96240</v>
      </c>
      <c r="O455" s="141">
        <f t="shared" si="79"/>
        <v>1200</v>
      </c>
      <c r="P455" s="141">
        <f t="shared" si="79"/>
        <v>2000</v>
      </c>
      <c r="Q455" s="141">
        <f t="shared" si="79"/>
        <v>4200</v>
      </c>
      <c r="R455" s="141">
        <f t="shared" si="79"/>
        <v>1400</v>
      </c>
      <c r="S455" s="141">
        <f t="shared" si="79"/>
        <v>3280</v>
      </c>
      <c r="T455" s="141">
        <f t="shared" si="79"/>
        <v>1200</v>
      </c>
      <c r="U455" s="141">
        <f t="shared" si="79"/>
        <v>1200</v>
      </c>
      <c r="V455" s="141">
        <f t="shared" si="79"/>
        <v>1200</v>
      </c>
      <c r="W455" s="4">
        <f>SUM(K455:V455)</f>
        <v>226530</v>
      </c>
      <c r="X455" s="28">
        <f>J455-W455</f>
        <v>0</v>
      </c>
      <c r="Y455" s="5"/>
      <c r="Z455" s="5"/>
    </row>
    <row r="456" spans="1:26" ht="21.75" customHeight="1" x14ac:dyDescent="0.45">
      <c r="A456" s="147"/>
      <c r="B456" s="88"/>
      <c r="C456" s="86"/>
      <c r="D456" s="148"/>
      <c r="E456" s="89"/>
      <c r="F456" s="89"/>
      <c r="G456" s="349" t="s">
        <v>49</v>
      </c>
      <c r="H456" s="149" t="s">
        <v>24</v>
      </c>
      <c r="I456" s="92"/>
      <c r="J456" s="97">
        <v>129150</v>
      </c>
      <c r="K456" s="150">
        <v>0</v>
      </c>
      <c r="L456" s="150">
        <v>0</v>
      </c>
      <c r="M456" s="150">
        <v>54610</v>
      </c>
      <c r="N456" s="150">
        <f>49710+24830</f>
        <v>74540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50">
        <v>0</v>
      </c>
      <c r="V456" s="150">
        <v>0</v>
      </c>
      <c r="W456" s="4"/>
      <c r="X456" s="28"/>
      <c r="Y456" s="5"/>
      <c r="Z456" s="5"/>
    </row>
    <row r="457" spans="1:26" ht="21.75" customHeight="1" x14ac:dyDescent="0.45">
      <c r="A457" s="147"/>
      <c r="B457" s="88"/>
      <c r="C457" s="86"/>
      <c r="D457" s="148"/>
      <c r="E457" s="89"/>
      <c r="F457" s="89"/>
      <c r="G457" s="349" t="s">
        <v>50</v>
      </c>
      <c r="H457" s="149" t="s">
        <v>24</v>
      </c>
      <c r="I457" s="92"/>
      <c r="J457" s="97">
        <v>62500</v>
      </c>
      <c r="K457" s="150">
        <v>0</v>
      </c>
      <c r="L457" s="150">
        <v>0</v>
      </c>
      <c r="M457" s="150">
        <v>45000</v>
      </c>
      <c r="N457" s="150">
        <v>17500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50">
        <v>0</v>
      </c>
      <c r="V457" s="150">
        <v>0</v>
      </c>
      <c r="W457" s="4"/>
      <c r="X457" s="28"/>
      <c r="Y457" s="5"/>
      <c r="Z457" s="5"/>
    </row>
    <row r="458" spans="1:26" ht="21.75" customHeight="1" x14ac:dyDescent="0.45">
      <c r="A458" s="147"/>
      <c r="B458" s="88"/>
      <c r="C458" s="86"/>
      <c r="D458" s="148"/>
      <c r="E458" s="89"/>
      <c r="F458" s="89"/>
      <c r="G458" s="349" t="s">
        <v>51</v>
      </c>
      <c r="H458" s="149" t="s">
        <v>24</v>
      </c>
      <c r="I458" s="92"/>
      <c r="J458" s="97">
        <v>0</v>
      </c>
      <c r="K458" s="150">
        <v>0</v>
      </c>
      <c r="L458" s="150">
        <v>0</v>
      </c>
      <c r="M458" s="150">
        <v>0</v>
      </c>
      <c r="N458" s="150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50">
        <v>0</v>
      </c>
      <c r="V458" s="150">
        <v>0</v>
      </c>
      <c r="W458" s="4"/>
      <c r="X458" s="28"/>
      <c r="Y458" s="5"/>
      <c r="Z458" s="5"/>
    </row>
    <row r="459" spans="1:26" ht="21.75" customHeight="1" x14ac:dyDescent="0.45">
      <c r="A459" s="147"/>
      <c r="B459" s="88"/>
      <c r="C459" s="86"/>
      <c r="D459" s="148"/>
      <c r="E459" s="89"/>
      <c r="F459" s="89"/>
      <c r="G459" s="349" t="s">
        <v>52</v>
      </c>
      <c r="H459" s="149" t="s">
        <v>24</v>
      </c>
      <c r="I459" s="92"/>
      <c r="J459" s="97">
        <v>10080</v>
      </c>
      <c r="K459" s="150">
        <v>0</v>
      </c>
      <c r="L459" s="150">
        <v>0</v>
      </c>
      <c r="M459" s="150">
        <v>3000</v>
      </c>
      <c r="N459" s="150">
        <v>3000</v>
      </c>
      <c r="O459" s="150">
        <v>0</v>
      </c>
      <c r="P459" s="150">
        <v>0</v>
      </c>
      <c r="Q459" s="150">
        <v>2000</v>
      </c>
      <c r="R459" s="150">
        <v>0</v>
      </c>
      <c r="S459" s="150">
        <v>2080</v>
      </c>
      <c r="T459" s="150">
        <v>0</v>
      </c>
      <c r="U459" s="150">
        <v>0</v>
      </c>
      <c r="V459" s="150">
        <v>0</v>
      </c>
      <c r="W459" s="4"/>
      <c r="X459" s="28"/>
      <c r="Y459" s="5"/>
      <c r="Z459" s="5"/>
    </row>
    <row r="460" spans="1:26" ht="21.75" customHeight="1" x14ac:dyDescent="0.45">
      <c r="A460" s="147"/>
      <c r="B460" s="88"/>
      <c r="C460" s="86"/>
      <c r="D460" s="148"/>
      <c r="E460" s="89"/>
      <c r="F460" s="89"/>
      <c r="G460" s="349" t="s">
        <v>53</v>
      </c>
      <c r="H460" s="149" t="s">
        <v>24</v>
      </c>
      <c r="I460" s="92"/>
      <c r="J460" s="97"/>
      <c r="K460" s="150">
        <v>0</v>
      </c>
      <c r="L460" s="150">
        <v>0</v>
      </c>
      <c r="M460" s="150">
        <v>0</v>
      </c>
      <c r="N460" s="150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50">
        <v>0</v>
      </c>
      <c r="V460" s="150">
        <v>0</v>
      </c>
      <c r="W460" s="4"/>
      <c r="X460" s="28"/>
      <c r="Y460" s="5"/>
      <c r="Z460" s="5"/>
    </row>
    <row r="461" spans="1:26" ht="21.75" customHeight="1" x14ac:dyDescent="0.45">
      <c r="A461" s="147"/>
      <c r="B461" s="88"/>
      <c r="C461" s="86"/>
      <c r="D461" s="148"/>
      <c r="E461" s="89"/>
      <c r="F461" s="89"/>
      <c r="G461" s="349" t="s">
        <v>54</v>
      </c>
      <c r="H461" s="149" t="s">
        <v>24</v>
      </c>
      <c r="I461" s="92"/>
      <c r="J461" s="97"/>
      <c r="K461" s="150">
        <v>0</v>
      </c>
      <c r="L461" s="150">
        <v>0</v>
      </c>
      <c r="M461" s="150">
        <v>0</v>
      </c>
      <c r="N461" s="150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50">
        <v>0</v>
      </c>
      <c r="V461" s="150">
        <v>0</v>
      </c>
      <c r="W461" s="4"/>
      <c r="X461" s="28"/>
      <c r="Y461" s="5"/>
      <c r="Z461" s="5"/>
    </row>
    <row r="462" spans="1:26" ht="21.75" customHeight="1" x14ac:dyDescent="0.45">
      <c r="A462" s="147"/>
      <c r="B462" s="88"/>
      <c r="C462" s="86"/>
      <c r="D462" s="148"/>
      <c r="E462" s="89"/>
      <c r="F462" s="89"/>
      <c r="G462" s="87" t="s">
        <v>55</v>
      </c>
      <c r="H462" s="149" t="s">
        <v>24</v>
      </c>
      <c r="I462" s="92"/>
      <c r="J462" s="97">
        <v>10000</v>
      </c>
      <c r="K462" s="150">
        <v>0</v>
      </c>
      <c r="L462" s="150">
        <v>0</v>
      </c>
      <c r="M462" s="150">
        <v>10000</v>
      </c>
      <c r="N462" s="150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50">
        <v>0</v>
      </c>
      <c r="V462" s="150">
        <v>0</v>
      </c>
      <c r="W462" s="4"/>
      <c r="X462" s="28"/>
      <c r="Y462" s="5"/>
      <c r="Z462" s="5"/>
    </row>
    <row r="463" spans="1:26" ht="21.75" customHeight="1" x14ac:dyDescent="0.45">
      <c r="A463" s="147"/>
      <c r="B463" s="88"/>
      <c r="C463" s="86"/>
      <c r="D463" s="148"/>
      <c r="E463" s="89"/>
      <c r="F463" s="89"/>
      <c r="G463" s="87" t="s">
        <v>56</v>
      </c>
      <c r="H463" s="149" t="s">
        <v>24</v>
      </c>
      <c r="I463" s="92"/>
      <c r="J463" s="97">
        <v>14800</v>
      </c>
      <c r="K463" s="150">
        <v>0</v>
      </c>
      <c r="L463" s="150">
        <v>0</v>
      </c>
      <c r="M463" s="150">
        <v>2000</v>
      </c>
      <c r="N463" s="150">
        <v>1200</v>
      </c>
      <c r="O463" s="150">
        <v>1200</v>
      </c>
      <c r="P463" s="150">
        <v>2000</v>
      </c>
      <c r="Q463" s="150">
        <v>2200</v>
      </c>
      <c r="R463" s="150">
        <v>1400</v>
      </c>
      <c r="S463" s="150">
        <v>1200</v>
      </c>
      <c r="T463" s="150">
        <v>1200</v>
      </c>
      <c r="U463" s="150">
        <v>1200</v>
      </c>
      <c r="V463" s="150">
        <v>1200</v>
      </c>
      <c r="W463" s="4"/>
      <c r="X463" s="28"/>
      <c r="Y463" s="5"/>
      <c r="Z463" s="5"/>
    </row>
    <row r="464" spans="1:26" ht="21.75" customHeight="1" x14ac:dyDescent="0.45">
      <c r="A464" s="147"/>
      <c r="B464" s="88"/>
      <c r="C464" s="86"/>
      <c r="D464" s="148"/>
      <c r="E464" s="89"/>
      <c r="F464" s="89"/>
      <c r="G464" s="87" t="s">
        <v>57</v>
      </c>
      <c r="H464" s="149" t="s">
        <v>24</v>
      </c>
      <c r="I464" s="92"/>
      <c r="J464" s="97"/>
      <c r="K464" s="150">
        <v>0</v>
      </c>
      <c r="L464" s="150">
        <v>0</v>
      </c>
      <c r="M464" s="150">
        <v>0</v>
      </c>
      <c r="N464" s="150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50">
        <v>0</v>
      </c>
      <c r="V464" s="150">
        <v>0</v>
      </c>
      <c r="W464" s="4"/>
      <c r="X464" s="28"/>
      <c r="Y464" s="5"/>
      <c r="Z464" s="5"/>
    </row>
    <row r="465" spans="1:26" ht="21.75" customHeight="1" x14ac:dyDescent="0.45">
      <c r="A465" s="147"/>
      <c r="B465" s="88"/>
      <c r="C465" s="86"/>
      <c r="D465" s="148"/>
      <c r="E465" s="89"/>
      <c r="F465" s="89"/>
      <c r="G465" s="87" t="s">
        <v>58</v>
      </c>
      <c r="H465" s="149" t="s">
        <v>24</v>
      </c>
      <c r="I465" s="92"/>
      <c r="J465" s="97"/>
      <c r="K465" s="150">
        <v>0</v>
      </c>
      <c r="L465" s="150">
        <v>0</v>
      </c>
      <c r="M465" s="150">
        <v>0</v>
      </c>
      <c r="N465" s="150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50">
        <v>0</v>
      </c>
      <c r="V465" s="150">
        <v>0</v>
      </c>
      <c r="W465" s="4"/>
      <c r="X465" s="28"/>
      <c r="Y465" s="5"/>
      <c r="Z465" s="5"/>
    </row>
    <row r="466" spans="1:26" ht="21.75" customHeight="1" x14ac:dyDescent="0.45">
      <c r="A466" s="198" t="s">
        <v>21</v>
      </c>
      <c r="B466" s="148" t="s">
        <v>59</v>
      </c>
      <c r="C466" s="86"/>
      <c r="D466" s="148"/>
      <c r="E466" s="89"/>
      <c r="F466" s="89"/>
      <c r="G466" s="89"/>
      <c r="H466" s="149"/>
      <c r="I466" s="92"/>
      <c r="J466" s="97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4"/>
      <c r="X466" s="28"/>
      <c r="Y466" s="5"/>
      <c r="Z466" s="5"/>
    </row>
    <row r="467" spans="1:26" ht="21.75" customHeight="1" x14ac:dyDescent="0.45">
      <c r="A467" s="147"/>
      <c r="B467" s="88"/>
      <c r="C467" s="86"/>
      <c r="D467" s="148"/>
      <c r="E467" s="89">
        <v>1</v>
      </c>
      <c r="F467" s="89" t="s">
        <v>60</v>
      </c>
      <c r="G467" s="89"/>
      <c r="H467" s="149"/>
      <c r="I467" s="92"/>
      <c r="J467" s="97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4"/>
      <c r="X467" s="28"/>
      <c r="Y467" s="5"/>
      <c r="Z467" s="5"/>
    </row>
    <row r="468" spans="1:26" ht="21.75" customHeight="1" x14ac:dyDescent="0.45">
      <c r="A468" s="167"/>
      <c r="B468" s="168"/>
      <c r="C468" s="168"/>
      <c r="D468" s="169"/>
      <c r="E468" s="174">
        <v>2</v>
      </c>
      <c r="F468" s="176" t="s">
        <v>61</v>
      </c>
      <c r="G468" s="352"/>
      <c r="H468" s="353" t="s">
        <v>42</v>
      </c>
      <c r="I468" s="173">
        <f ca="1">+I469+I473+I478</f>
        <v>65</v>
      </c>
      <c r="J468" s="145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4"/>
      <c r="X468" s="28"/>
      <c r="Y468" s="5"/>
      <c r="Z468" s="5"/>
    </row>
    <row r="469" spans="1:26" ht="21.75" customHeight="1" x14ac:dyDescent="0.45">
      <c r="A469" s="167"/>
      <c r="B469" s="168"/>
      <c r="C469" s="168"/>
      <c r="D469" s="169"/>
      <c r="E469" s="174"/>
      <c r="F469" s="354" t="s">
        <v>174</v>
      </c>
      <c r="G469" s="161"/>
      <c r="H469" s="172" t="s">
        <v>42</v>
      </c>
      <c r="I469" s="355">
        <f ca="1">IFERROR(__xludf.DUMMYFUNCTION("IMPORTRANGE(""https://docs.google.com/spreadsheets/d/1C3CXT74ZlgGe6_JY_1olB1XN4rF0dxEuIIF-xsYjHgg/edit?usp=sharing"",""งบกองทุน!ae63"")"),30)</f>
        <v>30</v>
      </c>
      <c r="J469" s="145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4"/>
      <c r="X469" s="28"/>
      <c r="Y469" s="5"/>
      <c r="Z469" s="5"/>
    </row>
    <row r="470" spans="1:26" ht="21.75" customHeight="1" x14ac:dyDescent="0.45">
      <c r="A470" s="167"/>
      <c r="B470" s="168"/>
      <c r="C470" s="168"/>
      <c r="D470" s="169"/>
      <c r="E470" s="174"/>
      <c r="F470" s="160"/>
      <c r="G470" s="161"/>
      <c r="H470" s="172" t="s">
        <v>146</v>
      </c>
      <c r="I470" s="355">
        <f ca="1">IFERROR(__xludf.DUMMYFUNCTION("IMPORTRANGE(""https://docs.google.com/spreadsheets/d/1C3CXT74ZlgGe6_JY_1olB1XN4rF0dxEuIIF-xsYjHgg/edit?usp=sharing"",""งบกองทุน!ad63"")"),90)</f>
        <v>90</v>
      </c>
      <c r="J470" s="145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4"/>
      <c r="X470" s="28"/>
      <c r="Y470" s="5"/>
      <c r="Z470" s="5"/>
    </row>
    <row r="471" spans="1:26" ht="21.75" customHeight="1" x14ac:dyDescent="0.45">
      <c r="A471" s="167"/>
      <c r="B471" s="168"/>
      <c r="C471" s="168"/>
      <c r="D471" s="169"/>
      <c r="E471" s="174"/>
      <c r="F471" s="160"/>
      <c r="G471" s="265" t="s">
        <v>175</v>
      </c>
      <c r="H471" s="162" t="s">
        <v>42</v>
      </c>
      <c r="I471" s="321">
        <f ca="1">IFERROR(__xludf.DUMMYFUNCTION("IMPORTRANGE(""https://docs.google.com/spreadsheets/d/1C3CXT74ZlgGe6_JY_1olB1XN4rF0dxEuIIF-xsYjHgg/edit?usp=sharing"",""งบกองทุน!af63"")"),30)</f>
        <v>30</v>
      </c>
      <c r="J471" s="145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4"/>
      <c r="X471" s="28"/>
      <c r="Y471" s="5"/>
      <c r="Z471" s="5"/>
    </row>
    <row r="472" spans="1:26" ht="21.75" customHeight="1" x14ac:dyDescent="0.45">
      <c r="A472" s="206"/>
      <c r="B472" s="207"/>
      <c r="C472" s="207"/>
      <c r="D472" s="261"/>
      <c r="E472" s="208"/>
      <c r="F472" s="210"/>
      <c r="G472" s="356" t="s">
        <v>176</v>
      </c>
      <c r="H472" s="324" t="s">
        <v>42</v>
      </c>
      <c r="I472" s="325">
        <f ca="1">IFERROR(__xludf.DUMMYFUNCTION("IMPORTRANGE(""https://docs.google.com/spreadsheets/d/1C3CXT74ZlgGe6_JY_1olB1XN4rF0dxEuIIF-xsYjHgg/edit?usp=sharing"",""งบกองทุน!ag63"")"),30)</f>
        <v>30</v>
      </c>
      <c r="J472" s="262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4"/>
      <c r="X472" s="28"/>
      <c r="Y472" s="5"/>
      <c r="Z472" s="5"/>
    </row>
    <row r="473" spans="1:26" ht="21.75" customHeight="1" x14ac:dyDescent="0.45">
      <c r="A473" s="167"/>
      <c r="B473" s="168"/>
      <c r="C473" s="168"/>
      <c r="D473" s="169"/>
      <c r="E473" s="174"/>
      <c r="F473" s="354" t="s">
        <v>177</v>
      </c>
      <c r="G473" s="161"/>
      <c r="H473" s="172" t="s">
        <v>42</v>
      </c>
      <c r="I473" s="355">
        <f ca="1">IFERROR(__xludf.DUMMYFUNCTION("IMPORTRANGE(""https://docs.google.com/spreadsheets/d/1C3CXT74ZlgGe6_JY_1olB1XN4rF0dxEuIIF-xsYjHgg/edit?usp=sharing"",""งบกองทุน!ai63"")"),25)</f>
        <v>25</v>
      </c>
      <c r="J473" s="145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4"/>
      <c r="X473" s="28"/>
      <c r="Y473" s="5"/>
      <c r="Z473" s="5"/>
    </row>
    <row r="474" spans="1:26" ht="21.75" customHeight="1" x14ac:dyDescent="0.45">
      <c r="A474" s="167"/>
      <c r="B474" s="168"/>
      <c r="C474" s="168"/>
      <c r="D474" s="169"/>
      <c r="E474" s="174"/>
      <c r="F474" s="160"/>
      <c r="G474" s="161"/>
      <c r="H474" s="172" t="s">
        <v>146</v>
      </c>
      <c r="I474" s="355">
        <f ca="1">IFERROR(__xludf.DUMMYFUNCTION("IMPORTRANGE(""https://docs.google.com/spreadsheets/d/1C3CXT74ZlgGe6_JY_1olB1XN4rF0dxEuIIF-xsYjHgg/edit?usp=sharing"",""งบกองทุน!ah63"")"),75)</f>
        <v>75</v>
      </c>
      <c r="J474" s="145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4"/>
      <c r="X474" s="28"/>
      <c r="Y474" s="5"/>
      <c r="Z474" s="5"/>
    </row>
    <row r="475" spans="1:26" ht="21.75" customHeight="1" x14ac:dyDescent="0.45">
      <c r="A475" s="167"/>
      <c r="B475" s="168"/>
      <c r="C475" s="168"/>
      <c r="D475" s="169"/>
      <c r="E475" s="174"/>
      <c r="F475" s="160"/>
      <c r="G475" s="265" t="s">
        <v>178</v>
      </c>
      <c r="H475" s="162" t="s">
        <v>42</v>
      </c>
      <c r="I475" s="321">
        <f ca="1">IFERROR(__xludf.DUMMYFUNCTION("IMPORTRANGE(""https://docs.google.com/spreadsheets/d/1C3CXT74ZlgGe6_JY_1olB1XN4rF0dxEuIIF-xsYjHgg/edit?usp=sharing"",""งบกองทุน!aj63"")"),25)</f>
        <v>25</v>
      </c>
      <c r="J475" s="145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4"/>
      <c r="X475" s="28"/>
      <c r="Y475" s="5"/>
      <c r="Z475" s="5"/>
    </row>
    <row r="476" spans="1:26" ht="21.75" customHeight="1" x14ac:dyDescent="0.45">
      <c r="A476" s="167"/>
      <c r="B476" s="168"/>
      <c r="C476" s="168"/>
      <c r="D476" s="169"/>
      <c r="E476" s="174"/>
      <c r="F476" s="160"/>
      <c r="G476" s="265" t="s">
        <v>179</v>
      </c>
      <c r="H476" s="162" t="s">
        <v>42</v>
      </c>
      <c r="I476" s="321">
        <f ca="1">IFERROR(__xludf.DUMMYFUNCTION("IMPORTRANGE(""https://docs.google.com/spreadsheets/d/1C3CXT74ZlgGe6_JY_1olB1XN4rF0dxEuIIF-xsYjHgg/edit?usp=sharing"",""งบกองทุน!ak63"")"),25)</f>
        <v>25</v>
      </c>
      <c r="J476" s="145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4"/>
      <c r="X476" s="28"/>
      <c r="Y476" s="5"/>
      <c r="Z476" s="5"/>
    </row>
    <row r="477" spans="1:26" ht="21.75" customHeight="1" x14ac:dyDescent="0.45">
      <c r="A477" s="167"/>
      <c r="B477" s="168"/>
      <c r="C477" s="168"/>
      <c r="D477" s="169"/>
      <c r="E477" s="174"/>
      <c r="F477" s="160"/>
      <c r="G477" s="265" t="s">
        <v>180</v>
      </c>
      <c r="H477" s="162" t="s">
        <v>42</v>
      </c>
      <c r="I477" s="321">
        <f ca="1">IFERROR(__xludf.DUMMYFUNCTION("IMPORTRANGE(""https://docs.google.com/spreadsheets/d/1C3CXT74ZlgGe6_JY_1olB1XN4rF0dxEuIIF-xsYjHgg/edit?usp=sharing"",""งบกองทุน!al63"")"),25)</f>
        <v>25</v>
      </c>
      <c r="J477" s="145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4"/>
      <c r="X477" s="28"/>
      <c r="Y477" s="5"/>
      <c r="Z477" s="5"/>
    </row>
    <row r="478" spans="1:26" ht="21.75" customHeight="1" x14ac:dyDescent="0.45">
      <c r="A478" s="167"/>
      <c r="B478" s="168"/>
      <c r="C478" s="168"/>
      <c r="D478" s="169"/>
      <c r="E478" s="174"/>
      <c r="F478" s="354" t="s">
        <v>181</v>
      </c>
      <c r="G478" s="161"/>
      <c r="H478" s="172" t="s">
        <v>42</v>
      </c>
      <c r="I478" s="355">
        <f ca="1">IFERROR(__xludf.DUMMYFUNCTION("IMPORTRANGE(""https://docs.google.com/spreadsheets/d/1C3CXT74ZlgGe6_JY_1olB1XN4rF0dxEuIIF-xsYjHgg/edit?usp=sharing"",""งบกองทุน!an63"")"),10)</f>
        <v>10</v>
      </c>
      <c r="J478" s="145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4"/>
      <c r="X478" s="28"/>
      <c r="Y478" s="5"/>
      <c r="Z478" s="5"/>
    </row>
    <row r="479" spans="1:26" ht="21.75" customHeight="1" x14ac:dyDescent="0.45">
      <c r="A479" s="167"/>
      <c r="B479" s="168"/>
      <c r="C479" s="168"/>
      <c r="D479" s="169"/>
      <c r="E479" s="174"/>
      <c r="F479" s="160"/>
      <c r="G479" s="161"/>
      <c r="H479" s="172" t="s">
        <v>146</v>
      </c>
      <c r="I479" s="355">
        <f ca="1">IFERROR(__xludf.DUMMYFUNCTION("IMPORTRANGE(""https://docs.google.com/spreadsheets/d/1C3CXT74ZlgGe6_JY_1olB1XN4rF0dxEuIIF-xsYjHgg/edit?usp=sharing"",""งบกองทุน!am63"")"),30)</f>
        <v>30</v>
      </c>
      <c r="J479" s="145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4"/>
      <c r="X479" s="28"/>
      <c r="Y479" s="5"/>
      <c r="Z479" s="5"/>
    </row>
    <row r="480" spans="1:26" ht="21.75" customHeight="1" x14ac:dyDescent="0.45">
      <c r="A480" s="167"/>
      <c r="B480" s="168"/>
      <c r="C480" s="168"/>
      <c r="D480" s="169"/>
      <c r="E480" s="174"/>
      <c r="F480" s="160"/>
      <c r="G480" s="265" t="s">
        <v>182</v>
      </c>
      <c r="H480" s="162" t="s">
        <v>42</v>
      </c>
      <c r="I480" s="357">
        <f ca="1">IFERROR(__xludf.DUMMYFUNCTION("IMPORTRANGE(""https://docs.google.com/spreadsheets/d/1C3CXT74ZlgGe6_JY_1olB1XN4rF0dxEuIIF-xsYjHgg/edit?usp=sharing"",""งบกองทุน!ao63"")"),10)</f>
        <v>10</v>
      </c>
      <c r="J480" s="145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4"/>
      <c r="X480" s="28"/>
      <c r="Y480" s="5"/>
      <c r="Z480" s="5"/>
    </row>
    <row r="481" spans="1:26" ht="21.75" customHeight="1" x14ac:dyDescent="0.45">
      <c r="A481" s="167"/>
      <c r="B481" s="168"/>
      <c r="C481" s="168"/>
      <c r="D481" s="169"/>
      <c r="E481" s="174"/>
      <c r="F481" s="160"/>
      <c r="G481" s="265" t="s">
        <v>183</v>
      </c>
      <c r="H481" s="162" t="s">
        <v>42</v>
      </c>
      <c r="I481" s="357">
        <f ca="1">IFERROR(__xludf.DUMMYFUNCTION("IMPORTRANGE(""https://docs.google.com/spreadsheets/d/1C3CXT74ZlgGe6_JY_1olB1XN4rF0dxEuIIF-xsYjHgg/edit?usp=sharing"",""งบกองทุน!ap63"")"),10)</f>
        <v>10</v>
      </c>
      <c r="J481" s="145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4"/>
      <c r="X481" s="28"/>
      <c r="Y481" s="5"/>
      <c r="Z481" s="5"/>
    </row>
    <row r="482" spans="1:26" ht="21.75" customHeight="1" x14ac:dyDescent="0.45">
      <c r="A482" s="167"/>
      <c r="B482" s="168"/>
      <c r="C482" s="168"/>
      <c r="D482" s="169"/>
      <c r="E482" s="174">
        <v>3</v>
      </c>
      <c r="F482" s="176" t="s">
        <v>116</v>
      </c>
      <c r="G482" s="352"/>
      <c r="H482" s="353" t="s">
        <v>42</v>
      </c>
      <c r="I482" s="173">
        <f ca="1">SUM(I483,I484)</f>
        <v>55</v>
      </c>
      <c r="J482" s="145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4"/>
      <c r="X482" s="28"/>
      <c r="Y482" s="5"/>
      <c r="Z482" s="5"/>
    </row>
    <row r="483" spans="1:26" ht="21.75" customHeight="1" x14ac:dyDescent="0.45">
      <c r="A483" s="358"/>
      <c r="B483" s="359"/>
      <c r="C483" s="359"/>
      <c r="D483" s="360"/>
      <c r="E483" s="174"/>
      <c r="F483" s="160"/>
      <c r="G483" s="265" t="s">
        <v>184</v>
      </c>
      <c r="H483" s="162" t="s">
        <v>42</v>
      </c>
      <c r="I483" s="357">
        <f ca="1">IFERROR(__xludf.DUMMYFUNCTION("IMPORTRANGE(""https://docs.google.com/spreadsheets/d/1C3CXT74ZlgGe6_JY_1olB1XN4rF0dxEuIIF-xsYjHgg/edit?usp=sharing"",""งบกองทุน!ar63"")"),30)</f>
        <v>30</v>
      </c>
      <c r="J483" s="145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4"/>
      <c r="X483" s="28"/>
      <c r="Y483" s="5"/>
      <c r="Z483" s="5"/>
    </row>
    <row r="484" spans="1:26" ht="21.75" customHeight="1" x14ac:dyDescent="0.45">
      <c r="A484" s="358"/>
      <c r="B484" s="359"/>
      <c r="C484" s="359"/>
      <c r="D484" s="360"/>
      <c r="E484" s="174"/>
      <c r="F484" s="160"/>
      <c r="G484" s="265" t="s">
        <v>185</v>
      </c>
      <c r="H484" s="162" t="s">
        <v>42</v>
      </c>
      <c r="I484" s="357">
        <f ca="1">IFERROR(__xludf.DUMMYFUNCTION("IMPORTRANGE(""https://docs.google.com/spreadsheets/d/1C3CXT74ZlgGe6_JY_1olB1XN4rF0dxEuIIF-xsYjHgg/edit?usp=sharing"",""งบกองทุน!as63"")"),25)</f>
        <v>25</v>
      </c>
      <c r="J484" s="145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4"/>
      <c r="X484" s="28"/>
      <c r="Y484" s="5"/>
      <c r="Z484" s="5"/>
    </row>
    <row r="485" spans="1:26" ht="21.75" customHeight="1" x14ac:dyDescent="0.45">
      <c r="A485" s="167"/>
      <c r="B485" s="168"/>
      <c r="C485" s="168"/>
      <c r="D485" s="169"/>
      <c r="E485" s="174">
        <v>4</v>
      </c>
      <c r="F485" s="171" t="s">
        <v>98</v>
      </c>
      <c r="G485" s="161"/>
      <c r="H485" s="164"/>
      <c r="I485" s="165"/>
      <c r="J485" s="145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4"/>
      <c r="X485" s="28"/>
      <c r="Y485" s="5"/>
      <c r="Z485" s="5"/>
    </row>
    <row r="486" spans="1:26" ht="21.75" customHeight="1" x14ac:dyDescent="0.45">
      <c r="A486" s="167"/>
      <c r="B486" s="168"/>
      <c r="C486" s="168"/>
      <c r="D486" s="169"/>
      <c r="E486" s="174">
        <v>5</v>
      </c>
      <c r="F486" s="176" t="s">
        <v>67</v>
      </c>
      <c r="G486" s="161"/>
      <c r="H486" s="164"/>
      <c r="I486" s="165"/>
      <c r="J486" s="145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4"/>
      <c r="X486" s="28"/>
      <c r="Y486" s="5"/>
      <c r="Z486" s="5"/>
    </row>
    <row r="487" spans="1:26" ht="21.75" customHeight="1" x14ac:dyDescent="0.45">
      <c r="A487" s="361"/>
      <c r="B487" s="362">
        <v>4</v>
      </c>
      <c r="C487" s="362" t="s">
        <v>186</v>
      </c>
      <c r="D487" s="363"/>
      <c r="E487" s="363"/>
      <c r="F487" s="363"/>
      <c r="G487" s="364"/>
      <c r="H487" s="365" t="s">
        <v>42</v>
      </c>
      <c r="I487" s="366">
        <f ca="1">I507</f>
        <v>15</v>
      </c>
      <c r="J487" s="367">
        <f t="shared" ref="J487:V487" si="80">SUM(J488)</f>
        <v>83000</v>
      </c>
      <c r="K487" s="368">
        <f t="shared" si="80"/>
        <v>0</v>
      </c>
      <c r="L487" s="368">
        <f t="shared" si="80"/>
        <v>0</v>
      </c>
      <c r="M487" s="368">
        <f t="shared" si="80"/>
        <v>59440</v>
      </c>
      <c r="N487" s="368">
        <f t="shared" si="80"/>
        <v>0</v>
      </c>
      <c r="O487" s="368">
        <f t="shared" si="80"/>
        <v>0</v>
      </c>
      <c r="P487" s="368">
        <f t="shared" si="80"/>
        <v>5200</v>
      </c>
      <c r="Q487" s="368">
        <f t="shared" si="80"/>
        <v>0</v>
      </c>
      <c r="R487" s="368">
        <f t="shared" si="80"/>
        <v>5200</v>
      </c>
      <c r="S487" s="368">
        <f t="shared" si="80"/>
        <v>5200</v>
      </c>
      <c r="T487" s="368">
        <f t="shared" si="80"/>
        <v>7960</v>
      </c>
      <c r="U487" s="368">
        <f t="shared" si="80"/>
        <v>0</v>
      </c>
      <c r="V487" s="369">
        <f t="shared" si="80"/>
        <v>0</v>
      </c>
      <c r="W487" s="4">
        <f>SUM(K487:V487)</f>
        <v>83000</v>
      </c>
      <c r="X487" s="28">
        <f>J487-W487</f>
        <v>0</v>
      </c>
      <c r="Y487" s="5"/>
      <c r="Z487" s="5"/>
    </row>
    <row r="488" spans="1:26" ht="21.75" customHeight="1" x14ac:dyDescent="0.45">
      <c r="A488" s="142"/>
      <c r="B488" s="81"/>
      <c r="C488" s="51" t="s">
        <v>21</v>
      </c>
      <c r="D488" s="192" t="s">
        <v>22</v>
      </c>
      <c r="E488" s="136"/>
      <c r="F488" s="136" t="s">
        <v>19</v>
      </c>
      <c r="G488" s="137" t="s">
        <v>153</v>
      </c>
      <c r="H488" s="138" t="s">
        <v>24</v>
      </c>
      <c r="I488" s="139"/>
      <c r="J488" s="84">
        <f t="shared" ref="J488:V488" si="81">SUM(J489,J494)</f>
        <v>83000</v>
      </c>
      <c r="K488" s="141">
        <f t="shared" si="81"/>
        <v>0</v>
      </c>
      <c r="L488" s="141">
        <f t="shared" si="81"/>
        <v>0</v>
      </c>
      <c r="M488" s="141">
        <f t="shared" si="81"/>
        <v>59440</v>
      </c>
      <c r="N488" s="141">
        <f t="shared" si="81"/>
        <v>0</v>
      </c>
      <c r="O488" s="141">
        <f t="shared" si="81"/>
        <v>0</v>
      </c>
      <c r="P488" s="141">
        <f t="shared" si="81"/>
        <v>5200</v>
      </c>
      <c r="Q488" s="141">
        <f t="shared" si="81"/>
        <v>0</v>
      </c>
      <c r="R488" s="141">
        <f t="shared" si="81"/>
        <v>5200</v>
      </c>
      <c r="S488" s="141">
        <f t="shared" si="81"/>
        <v>5200</v>
      </c>
      <c r="T488" s="141">
        <f t="shared" si="81"/>
        <v>7960</v>
      </c>
      <c r="U488" s="141">
        <f t="shared" si="81"/>
        <v>0</v>
      </c>
      <c r="V488" s="141">
        <f t="shared" si="81"/>
        <v>0</v>
      </c>
      <c r="W488" s="4">
        <f>SUM(K488:V488)</f>
        <v>83000</v>
      </c>
      <c r="X488" s="28">
        <f>J488-W488</f>
        <v>0</v>
      </c>
      <c r="Y488" s="5"/>
      <c r="Z488" s="5"/>
    </row>
    <row r="489" spans="1:26" ht="21.75" customHeight="1" x14ac:dyDescent="0.45">
      <c r="A489" s="142"/>
      <c r="B489" s="51"/>
      <c r="C489" s="51"/>
      <c r="D489" s="143"/>
      <c r="E489" s="136"/>
      <c r="F489" s="136"/>
      <c r="G489" s="144" t="s">
        <v>154</v>
      </c>
      <c r="H489" s="138" t="s">
        <v>24</v>
      </c>
      <c r="I489" s="139"/>
      <c r="J489" s="140">
        <v>0</v>
      </c>
      <c r="K489" s="141">
        <f t="shared" ref="K489:V489" si="82">SUM(K490:K493)</f>
        <v>0</v>
      </c>
      <c r="L489" s="141">
        <f t="shared" si="82"/>
        <v>0</v>
      </c>
      <c r="M489" s="141">
        <f t="shared" si="82"/>
        <v>0</v>
      </c>
      <c r="N489" s="141">
        <f t="shared" si="82"/>
        <v>0</v>
      </c>
      <c r="O489" s="141">
        <f t="shared" si="82"/>
        <v>0</v>
      </c>
      <c r="P489" s="141">
        <f t="shared" si="82"/>
        <v>0</v>
      </c>
      <c r="Q489" s="141">
        <f t="shared" si="82"/>
        <v>0</v>
      </c>
      <c r="R489" s="141">
        <f t="shared" si="82"/>
        <v>0</v>
      </c>
      <c r="S489" s="141">
        <f t="shared" si="82"/>
        <v>0</v>
      </c>
      <c r="T489" s="141">
        <f t="shared" si="82"/>
        <v>0</v>
      </c>
      <c r="U489" s="141">
        <f t="shared" si="82"/>
        <v>0</v>
      </c>
      <c r="V489" s="141">
        <f t="shared" si="82"/>
        <v>0</v>
      </c>
      <c r="W489" s="4"/>
      <c r="X489" s="28"/>
      <c r="Y489" s="5"/>
      <c r="Z489" s="5"/>
    </row>
    <row r="490" spans="1:26" ht="21.75" customHeight="1" x14ac:dyDescent="0.45">
      <c r="A490" s="85"/>
      <c r="B490" s="86"/>
      <c r="C490" s="87"/>
      <c r="D490" s="88"/>
      <c r="E490" s="89"/>
      <c r="F490" s="89"/>
      <c r="G490" s="90" t="s">
        <v>73</v>
      </c>
      <c r="H490" s="91" t="s">
        <v>24</v>
      </c>
      <c r="I490" s="92"/>
      <c r="J490" s="97"/>
      <c r="K490" s="150">
        <v>0</v>
      </c>
      <c r="L490" s="150">
        <v>0</v>
      </c>
      <c r="M490" s="150">
        <v>0</v>
      </c>
      <c r="N490" s="150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50">
        <v>0</v>
      </c>
      <c r="V490" s="150">
        <v>0</v>
      </c>
      <c r="W490" s="95"/>
      <c r="X490" s="28"/>
      <c r="Y490" s="96"/>
      <c r="Z490" s="96"/>
    </row>
    <row r="491" spans="1:26" ht="21.75" customHeight="1" x14ac:dyDescent="0.45">
      <c r="A491" s="85"/>
      <c r="B491" s="86"/>
      <c r="C491" s="87"/>
      <c r="D491" s="88"/>
      <c r="E491" s="89"/>
      <c r="F491" s="89"/>
      <c r="G491" s="90" t="s">
        <v>74</v>
      </c>
      <c r="H491" s="91" t="s">
        <v>24</v>
      </c>
      <c r="I491" s="92"/>
      <c r="J491" s="97"/>
      <c r="K491" s="150">
        <v>0</v>
      </c>
      <c r="L491" s="150">
        <v>0</v>
      </c>
      <c r="M491" s="150">
        <v>0</v>
      </c>
      <c r="N491" s="150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50">
        <v>0</v>
      </c>
      <c r="V491" s="150">
        <v>0</v>
      </c>
      <c r="W491" s="95"/>
      <c r="X491" s="28"/>
      <c r="Y491" s="96"/>
      <c r="Z491" s="96"/>
    </row>
    <row r="492" spans="1:26" ht="21.75" customHeight="1" x14ac:dyDescent="0.45">
      <c r="A492" s="85"/>
      <c r="B492" s="86"/>
      <c r="C492" s="87"/>
      <c r="D492" s="88"/>
      <c r="E492" s="89"/>
      <c r="F492" s="89"/>
      <c r="G492" s="90" t="s">
        <v>75</v>
      </c>
      <c r="H492" s="91" t="s">
        <v>24</v>
      </c>
      <c r="I492" s="92"/>
      <c r="J492" s="97"/>
      <c r="K492" s="150">
        <v>0</v>
      </c>
      <c r="L492" s="150">
        <v>0</v>
      </c>
      <c r="M492" s="150">
        <v>0</v>
      </c>
      <c r="N492" s="150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50">
        <v>0</v>
      </c>
      <c r="V492" s="150">
        <v>0</v>
      </c>
      <c r="W492" s="95"/>
      <c r="X492" s="28"/>
      <c r="Y492" s="96"/>
      <c r="Z492" s="96"/>
    </row>
    <row r="493" spans="1:26" ht="21.75" customHeight="1" x14ac:dyDescent="0.45">
      <c r="A493" s="85"/>
      <c r="B493" s="86"/>
      <c r="C493" s="87"/>
      <c r="D493" s="88"/>
      <c r="E493" s="89"/>
      <c r="F493" s="89"/>
      <c r="G493" s="90" t="s">
        <v>47</v>
      </c>
      <c r="H493" s="91" t="s">
        <v>24</v>
      </c>
      <c r="I493" s="92"/>
      <c r="J493" s="97"/>
      <c r="K493" s="150">
        <v>0</v>
      </c>
      <c r="L493" s="150">
        <v>0</v>
      </c>
      <c r="M493" s="150">
        <v>0</v>
      </c>
      <c r="N493" s="150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50">
        <v>0</v>
      </c>
      <c r="V493" s="150">
        <v>0</v>
      </c>
      <c r="W493" s="95"/>
      <c r="X493" s="28"/>
      <c r="Y493" s="96"/>
      <c r="Z493" s="96"/>
    </row>
    <row r="494" spans="1:26" ht="21.75" customHeight="1" x14ac:dyDescent="0.45">
      <c r="A494" s="142"/>
      <c r="B494" s="51"/>
      <c r="C494" s="51"/>
      <c r="D494" s="143"/>
      <c r="E494" s="136"/>
      <c r="F494" s="136"/>
      <c r="G494" s="144" t="s">
        <v>155</v>
      </c>
      <c r="H494" s="138" t="s">
        <v>24</v>
      </c>
      <c r="I494" s="139"/>
      <c r="J494" s="140">
        <v>83000</v>
      </c>
      <c r="K494" s="141">
        <f t="shared" ref="K494:V494" si="83">SUM(K495:K504)</f>
        <v>0</v>
      </c>
      <c r="L494" s="141">
        <f t="shared" si="83"/>
        <v>0</v>
      </c>
      <c r="M494" s="141">
        <f t="shared" si="83"/>
        <v>59440</v>
      </c>
      <c r="N494" s="141">
        <f t="shared" si="83"/>
        <v>0</v>
      </c>
      <c r="O494" s="141">
        <f t="shared" si="83"/>
        <v>0</v>
      </c>
      <c r="P494" s="141">
        <f t="shared" si="83"/>
        <v>5200</v>
      </c>
      <c r="Q494" s="141">
        <f t="shared" si="83"/>
        <v>0</v>
      </c>
      <c r="R494" s="141">
        <f t="shared" si="83"/>
        <v>5200</v>
      </c>
      <c r="S494" s="141">
        <f t="shared" si="83"/>
        <v>5200</v>
      </c>
      <c r="T494" s="141">
        <f t="shared" si="83"/>
        <v>7960</v>
      </c>
      <c r="U494" s="141">
        <f t="shared" si="83"/>
        <v>0</v>
      </c>
      <c r="V494" s="141">
        <f t="shared" si="83"/>
        <v>0</v>
      </c>
      <c r="W494" s="4">
        <f>SUM(K494:V494)</f>
        <v>83000</v>
      </c>
      <c r="X494" s="28">
        <f>J494-W494</f>
        <v>0</v>
      </c>
      <c r="Y494" s="5"/>
      <c r="Z494" s="5"/>
    </row>
    <row r="495" spans="1:26" ht="21.75" customHeight="1" x14ac:dyDescent="0.45">
      <c r="A495" s="147"/>
      <c r="B495" s="88"/>
      <c r="C495" s="86"/>
      <c r="D495" s="148"/>
      <c r="E495" s="89"/>
      <c r="F495" s="89"/>
      <c r="G495" s="349" t="s">
        <v>187</v>
      </c>
      <c r="H495" s="149" t="s">
        <v>24</v>
      </c>
      <c r="I495" s="92"/>
      <c r="J495" s="97">
        <v>38440</v>
      </c>
      <c r="K495" s="150">
        <v>0</v>
      </c>
      <c r="L495" s="150">
        <v>0</v>
      </c>
      <c r="M495" s="150">
        <v>38440</v>
      </c>
      <c r="N495" s="150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50">
        <v>0</v>
      </c>
      <c r="V495" s="150">
        <v>0</v>
      </c>
      <c r="W495" s="4"/>
      <c r="X495" s="28"/>
      <c r="Y495" s="5"/>
      <c r="Z495" s="5"/>
    </row>
    <row r="496" spans="1:26" ht="21.75" customHeight="1" x14ac:dyDescent="0.45">
      <c r="A496" s="147"/>
      <c r="B496" s="88"/>
      <c r="C496" s="86"/>
      <c r="D496" s="148"/>
      <c r="E496" s="89"/>
      <c r="F496" s="89"/>
      <c r="G496" s="349" t="s">
        <v>50</v>
      </c>
      <c r="H496" s="149" t="s">
        <v>24</v>
      </c>
      <c r="I496" s="92"/>
      <c r="J496" s="97"/>
      <c r="K496" s="150">
        <v>0</v>
      </c>
      <c r="L496" s="150">
        <v>0</v>
      </c>
      <c r="M496" s="150">
        <v>0</v>
      </c>
      <c r="N496" s="150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50">
        <v>0</v>
      </c>
      <c r="V496" s="150">
        <v>0</v>
      </c>
      <c r="W496" s="4"/>
      <c r="X496" s="28"/>
      <c r="Y496" s="5"/>
      <c r="Z496" s="5"/>
    </row>
    <row r="497" spans="1:26" ht="21.75" customHeight="1" x14ac:dyDescent="0.45">
      <c r="A497" s="147"/>
      <c r="B497" s="88"/>
      <c r="C497" s="86"/>
      <c r="D497" s="148"/>
      <c r="E497" s="89"/>
      <c r="F497" s="89"/>
      <c r="G497" s="349" t="s">
        <v>51</v>
      </c>
      <c r="H497" s="149" t="s">
        <v>24</v>
      </c>
      <c r="I497" s="92"/>
      <c r="J497" s="97"/>
      <c r="K497" s="150">
        <v>0</v>
      </c>
      <c r="L497" s="150">
        <v>0</v>
      </c>
      <c r="M497" s="150">
        <v>0</v>
      </c>
      <c r="N497" s="150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50">
        <v>0</v>
      </c>
      <c r="V497" s="150">
        <v>0</v>
      </c>
      <c r="W497" s="4"/>
      <c r="X497" s="28"/>
      <c r="Y497" s="5"/>
      <c r="Z497" s="5"/>
    </row>
    <row r="498" spans="1:26" ht="21.75" customHeight="1" x14ac:dyDescent="0.45">
      <c r="A498" s="147"/>
      <c r="B498" s="88"/>
      <c r="C498" s="86"/>
      <c r="D498" s="148"/>
      <c r="E498" s="89"/>
      <c r="F498" s="89"/>
      <c r="G498" s="349" t="s">
        <v>52</v>
      </c>
      <c r="H498" s="149" t="s">
        <v>24</v>
      </c>
      <c r="I498" s="92"/>
      <c r="J498" s="97">
        <v>4560</v>
      </c>
      <c r="K498" s="150">
        <v>0</v>
      </c>
      <c r="L498" s="150">
        <v>0</v>
      </c>
      <c r="M498" s="150">
        <v>0</v>
      </c>
      <c r="N498" s="150">
        <v>0</v>
      </c>
      <c r="O498" s="150">
        <v>0</v>
      </c>
      <c r="P498" s="150">
        <v>1200</v>
      </c>
      <c r="Q498" s="150">
        <v>0</v>
      </c>
      <c r="R498" s="150">
        <v>1200</v>
      </c>
      <c r="S498" s="150">
        <v>1200</v>
      </c>
      <c r="T498" s="150">
        <v>960</v>
      </c>
      <c r="U498" s="150">
        <v>0</v>
      </c>
      <c r="V498" s="150">
        <v>0</v>
      </c>
      <c r="W498" s="4"/>
      <c r="X498" s="28"/>
      <c r="Y498" s="5"/>
      <c r="Z498" s="5"/>
    </row>
    <row r="499" spans="1:26" ht="21.75" customHeight="1" x14ac:dyDescent="0.45">
      <c r="A499" s="147"/>
      <c r="B499" s="88"/>
      <c r="C499" s="86"/>
      <c r="D499" s="148"/>
      <c r="E499" s="89"/>
      <c r="F499" s="89"/>
      <c r="G499" s="349" t="s">
        <v>53</v>
      </c>
      <c r="H499" s="149" t="s">
        <v>24</v>
      </c>
      <c r="I499" s="92"/>
      <c r="J499" s="97"/>
      <c r="K499" s="150">
        <v>0</v>
      </c>
      <c r="L499" s="150">
        <v>0</v>
      </c>
      <c r="M499" s="150">
        <v>0</v>
      </c>
      <c r="N499" s="150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50">
        <v>0</v>
      </c>
      <c r="V499" s="150">
        <v>0</v>
      </c>
      <c r="W499" s="4"/>
      <c r="X499" s="28"/>
      <c r="Y499" s="5"/>
      <c r="Z499" s="5"/>
    </row>
    <row r="500" spans="1:26" ht="21.75" customHeight="1" x14ac:dyDescent="0.45">
      <c r="A500" s="147"/>
      <c r="B500" s="88"/>
      <c r="C500" s="86"/>
      <c r="D500" s="148"/>
      <c r="E500" s="89"/>
      <c r="F500" s="89"/>
      <c r="G500" s="349" t="s">
        <v>54</v>
      </c>
      <c r="H500" s="149" t="s">
        <v>24</v>
      </c>
      <c r="I500" s="92"/>
      <c r="J500" s="97"/>
      <c r="K500" s="150">
        <v>0</v>
      </c>
      <c r="L500" s="150">
        <v>0</v>
      </c>
      <c r="M500" s="150">
        <v>0</v>
      </c>
      <c r="N500" s="150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50">
        <v>0</v>
      </c>
      <c r="V500" s="150">
        <v>0</v>
      </c>
      <c r="W500" s="4"/>
      <c r="X500" s="28"/>
      <c r="Y500" s="5"/>
      <c r="Z500" s="5"/>
    </row>
    <row r="501" spans="1:26" ht="21.75" customHeight="1" x14ac:dyDescent="0.45">
      <c r="A501" s="147"/>
      <c r="B501" s="88"/>
      <c r="C501" s="86"/>
      <c r="D501" s="148"/>
      <c r="E501" s="89"/>
      <c r="F501" s="89"/>
      <c r="G501" s="87" t="s">
        <v>55</v>
      </c>
      <c r="H501" s="149" t="s">
        <v>24</v>
      </c>
      <c r="I501" s="92"/>
      <c r="J501" s="97">
        <v>10000</v>
      </c>
      <c r="K501" s="150">
        <v>0</v>
      </c>
      <c r="L501" s="150">
        <v>0</v>
      </c>
      <c r="M501" s="150">
        <v>10000</v>
      </c>
      <c r="N501" s="150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50">
        <v>0</v>
      </c>
      <c r="V501" s="150">
        <v>0</v>
      </c>
      <c r="W501" s="4"/>
      <c r="X501" s="28"/>
      <c r="Y501" s="5"/>
      <c r="Z501" s="5"/>
    </row>
    <row r="502" spans="1:26" ht="21.75" customHeight="1" x14ac:dyDescent="0.45">
      <c r="A502" s="147"/>
      <c r="B502" s="88"/>
      <c r="C502" s="86"/>
      <c r="D502" s="148"/>
      <c r="E502" s="89"/>
      <c r="F502" s="89"/>
      <c r="G502" s="87" t="s">
        <v>56</v>
      </c>
      <c r="H502" s="149" t="s">
        <v>24</v>
      </c>
      <c r="I502" s="92"/>
      <c r="J502" s="97">
        <v>19000</v>
      </c>
      <c r="K502" s="150">
        <v>0</v>
      </c>
      <c r="L502" s="150">
        <v>0</v>
      </c>
      <c r="M502" s="150">
        <v>5000</v>
      </c>
      <c r="N502" s="150">
        <v>0</v>
      </c>
      <c r="O502" s="150">
        <v>0</v>
      </c>
      <c r="P502" s="150">
        <v>4000</v>
      </c>
      <c r="Q502" s="150">
        <v>0</v>
      </c>
      <c r="R502" s="150">
        <v>4000</v>
      </c>
      <c r="S502" s="150">
        <v>4000</v>
      </c>
      <c r="T502" s="150">
        <v>2000</v>
      </c>
      <c r="U502" s="150">
        <v>0</v>
      </c>
      <c r="V502" s="150">
        <v>0</v>
      </c>
      <c r="W502" s="4"/>
      <c r="X502" s="28"/>
      <c r="Y502" s="5"/>
      <c r="Z502" s="5"/>
    </row>
    <row r="503" spans="1:26" ht="21.75" customHeight="1" x14ac:dyDescent="0.45">
      <c r="A503" s="147"/>
      <c r="B503" s="88"/>
      <c r="C503" s="86"/>
      <c r="D503" s="148"/>
      <c r="E503" s="89"/>
      <c r="F503" s="89"/>
      <c r="G503" s="87" t="s">
        <v>57</v>
      </c>
      <c r="H503" s="149" t="s">
        <v>24</v>
      </c>
      <c r="I503" s="92"/>
      <c r="J503" s="97">
        <v>6000</v>
      </c>
      <c r="K503" s="150">
        <v>0</v>
      </c>
      <c r="L503" s="150">
        <v>0</v>
      </c>
      <c r="M503" s="150">
        <v>6000</v>
      </c>
      <c r="N503" s="150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50">
        <v>0</v>
      </c>
      <c r="V503" s="150">
        <v>0</v>
      </c>
      <c r="W503" s="4"/>
      <c r="X503" s="28"/>
      <c r="Y503" s="5"/>
      <c r="Z503" s="5"/>
    </row>
    <row r="504" spans="1:26" ht="21.75" customHeight="1" x14ac:dyDescent="0.45">
      <c r="A504" s="147"/>
      <c r="B504" s="88"/>
      <c r="C504" s="86"/>
      <c r="D504" s="148"/>
      <c r="E504" s="89"/>
      <c r="F504" s="89"/>
      <c r="G504" s="87" t="s">
        <v>188</v>
      </c>
      <c r="H504" s="149" t="s">
        <v>24</v>
      </c>
      <c r="I504" s="92"/>
      <c r="J504" s="97">
        <v>5000</v>
      </c>
      <c r="K504" s="150">
        <v>0</v>
      </c>
      <c r="L504" s="150">
        <v>0</v>
      </c>
      <c r="M504" s="150">
        <v>0</v>
      </c>
      <c r="N504" s="150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5000</v>
      </c>
      <c r="U504" s="150">
        <v>0</v>
      </c>
      <c r="V504" s="150">
        <v>0</v>
      </c>
      <c r="W504" s="4"/>
      <c r="X504" s="28"/>
      <c r="Y504" s="5"/>
      <c r="Z504" s="5"/>
    </row>
    <row r="505" spans="1:26" ht="21.75" customHeight="1" x14ac:dyDescent="0.45">
      <c r="A505" s="198" t="s">
        <v>21</v>
      </c>
      <c r="B505" s="148" t="s">
        <v>59</v>
      </c>
      <c r="C505" s="86"/>
      <c r="D505" s="148"/>
      <c r="E505" s="89"/>
      <c r="F505" s="89"/>
      <c r="G505" s="89"/>
      <c r="H505" s="149"/>
      <c r="I505" s="92"/>
      <c r="J505" s="97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4"/>
      <c r="X505" s="28"/>
      <c r="Y505" s="5"/>
      <c r="Z505" s="5"/>
    </row>
    <row r="506" spans="1:26" ht="21.75" customHeight="1" x14ac:dyDescent="0.45">
      <c r="A506" s="147"/>
      <c r="B506" s="88"/>
      <c r="C506" s="86"/>
      <c r="D506" s="148"/>
      <c r="E506" s="89">
        <v>1</v>
      </c>
      <c r="F506" s="89" t="s">
        <v>60</v>
      </c>
      <c r="G506" s="89"/>
      <c r="H506" s="149"/>
      <c r="I506" s="92"/>
      <c r="J506" s="97"/>
      <c r="K506" s="150"/>
      <c r="L506" s="166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4"/>
      <c r="X506" s="28"/>
      <c r="Y506" s="5"/>
      <c r="Z506" s="5"/>
    </row>
    <row r="507" spans="1:26" ht="21.75" customHeight="1" x14ac:dyDescent="0.45">
      <c r="A507" s="167"/>
      <c r="B507" s="168"/>
      <c r="C507" s="168"/>
      <c r="D507" s="169"/>
      <c r="E507" s="174">
        <v>2</v>
      </c>
      <c r="F507" s="176" t="s">
        <v>77</v>
      </c>
      <c r="G507" s="161"/>
      <c r="H507" s="164" t="s">
        <v>42</v>
      </c>
      <c r="I507" s="355">
        <f ca="1">+I508+I509+I510</f>
        <v>15</v>
      </c>
      <c r="J507" s="145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4"/>
      <c r="X507" s="28"/>
      <c r="Y507" s="5"/>
      <c r="Z507" s="5"/>
    </row>
    <row r="508" spans="1:26" ht="21.75" customHeight="1" x14ac:dyDescent="0.45">
      <c r="A508" s="167"/>
      <c r="B508" s="168"/>
      <c r="C508" s="168"/>
      <c r="D508" s="169"/>
      <c r="E508" s="174"/>
      <c r="F508" s="160"/>
      <c r="G508" s="265" t="s">
        <v>189</v>
      </c>
      <c r="H508" s="164" t="s">
        <v>42</v>
      </c>
      <c r="I508" s="321">
        <f ca="1">IFERROR(__xludf.DUMMYFUNCTION("IMPORTRANGE(""https://docs.google.com/spreadsheets/d/1C3CXT74ZlgGe6_JY_1olB1XN4rF0dxEuIIF-xsYjHgg/edit?usp=sharing"",""งบกองทุน!ay63"")"),15)</f>
        <v>15</v>
      </c>
      <c r="J508" s="145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4"/>
      <c r="X508" s="28"/>
      <c r="Y508" s="5"/>
      <c r="Z508" s="5"/>
    </row>
    <row r="509" spans="1:26" ht="21.75" customHeight="1" x14ac:dyDescent="0.45">
      <c r="A509" s="167"/>
      <c r="B509" s="168"/>
      <c r="C509" s="168"/>
      <c r="D509" s="169"/>
      <c r="E509" s="174"/>
      <c r="F509" s="160"/>
      <c r="G509" s="161" t="s">
        <v>190</v>
      </c>
      <c r="H509" s="164" t="s">
        <v>42</v>
      </c>
      <c r="I509" s="321">
        <f ca="1">IFERROR(__xludf.DUMMYFUNCTION("IMPORTRANGE(""https://docs.google.com/spreadsheets/d/1C3CXT74ZlgGe6_JY_1olB1XN4rF0dxEuIIF-xsYjHgg/edit?usp=sharing"",""งบกองทุน!az63"")"),0)</f>
        <v>0</v>
      </c>
      <c r="J509" s="145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4"/>
      <c r="X509" s="28"/>
      <c r="Y509" s="5"/>
      <c r="Z509" s="5"/>
    </row>
    <row r="510" spans="1:26" ht="21.75" customHeight="1" x14ac:dyDescent="0.45">
      <c r="A510" s="167"/>
      <c r="B510" s="168"/>
      <c r="C510" s="168"/>
      <c r="D510" s="169"/>
      <c r="E510" s="174"/>
      <c r="F510" s="160"/>
      <c r="G510" s="161" t="s">
        <v>191</v>
      </c>
      <c r="H510" s="164" t="s">
        <v>42</v>
      </c>
      <c r="I510" s="165">
        <f ca="1">IFERROR(__xludf.DUMMYFUNCTION("IMPORTRANGE(""https://docs.google.com/spreadsheets/d/1C3CXT74ZlgGe6_JY_1olB1XN4rF0dxEuIIF-xsYjHgg/edit?usp=sharing"",""งบกองทุน!Ba63"")"),0)</f>
        <v>0</v>
      </c>
      <c r="J510" s="145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4"/>
      <c r="X510" s="28"/>
      <c r="Y510" s="5"/>
      <c r="Z510" s="5"/>
    </row>
    <row r="511" spans="1:26" ht="21.75" customHeight="1" x14ac:dyDescent="0.45">
      <c r="A511" s="167"/>
      <c r="B511" s="168"/>
      <c r="C511" s="168"/>
      <c r="D511" s="169"/>
      <c r="E511" s="174">
        <v>3</v>
      </c>
      <c r="F511" s="171" t="s">
        <v>98</v>
      </c>
      <c r="G511" s="161"/>
      <c r="H511" s="164"/>
      <c r="I511" s="165"/>
      <c r="J511" s="145"/>
      <c r="K511" s="150"/>
      <c r="L511" s="150"/>
      <c r="M511" s="150"/>
      <c r="N511" s="150"/>
      <c r="O511" s="150"/>
      <c r="P511" s="150"/>
      <c r="Q511" s="150"/>
      <c r="R511" s="150"/>
      <c r="S511" s="150"/>
      <c r="T511" s="166"/>
      <c r="U511" s="150"/>
      <c r="V511" s="150"/>
      <c r="W511" s="4"/>
      <c r="X511" s="28"/>
      <c r="Y511" s="5"/>
      <c r="Z511" s="5"/>
    </row>
    <row r="512" spans="1:26" ht="21.75" customHeight="1" x14ac:dyDescent="0.45">
      <c r="A512" s="167"/>
      <c r="B512" s="168"/>
      <c r="C512" s="168"/>
      <c r="D512" s="169"/>
      <c r="E512" s="174">
        <v>4</v>
      </c>
      <c r="F512" s="176" t="s">
        <v>67</v>
      </c>
      <c r="G512" s="161"/>
      <c r="H512" s="164"/>
      <c r="I512" s="165"/>
      <c r="J512" s="145"/>
      <c r="K512" s="150"/>
      <c r="L512" s="150"/>
      <c r="M512" s="150"/>
      <c r="N512" s="150"/>
      <c r="O512" s="150"/>
      <c r="P512" s="150"/>
      <c r="Q512" s="150"/>
      <c r="R512" s="150"/>
      <c r="S512" s="150"/>
      <c r="T512" s="166"/>
      <c r="U512" s="150"/>
      <c r="V512" s="150"/>
      <c r="W512" s="4"/>
      <c r="X512" s="28"/>
      <c r="Y512" s="5"/>
      <c r="Z512" s="5"/>
    </row>
    <row r="513" spans="1:26" ht="21.75" customHeight="1" x14ac:dyDescent="0.45">
      <c r="A513" s="340"/>
      <c r="B513" s="341">
        <v>5</v>
      </c>
      <c r="C513" s="342" t="s">
        <v>192</v>
      </c>
      <c r="D513" s="342"/>
      <c r="E513" s="342"/>
      <c r="F513" s="342"/>
      <c r="G513" s="343"/>
      <c r="H513" s="344" t="s">
        <v>146</v>
      </c>
      <c r="I513" s="345">
        <f ca="1">I531</f>
        <v>5880</v>
      </c>
      <c r="J513" s="346">
        <f t="shared" ref="J513:V513" si="84">SUM(J514)</f>
        <v>98174.27</v>
      </c>
      <c r="K513" s="347">
        <f t="shared" si="84"/>
        <v>0</v>
      </c>
      <c r="L513" s="347">
        <f t="shared" si="84"/>
        <v>0</v>
      </c>
      <c r="M513" s="347">
        <f t="shared" si="84"/>
        <v>0</v>
      </c>
      <c r="N513" s="347">
        <f t="shared" si="84"/>
        <v>0</v>
      </c>
      <c r="O513" s="347">
        <f t="shared" si="84"/>
        <v>0</v>
      </c>
      <c r="P513" s="347">
        <f t="shared" si="84"/>
        <v>48091</v>
      </c>
      <c r="Q513" s="347">
        <f t="shared" si="84"/>
        <v>0</v>
      </c>
      <c r="R513" s="347">
        <f t="shared" si="84"/>
        <v>0</v>
      </c>
      <c r="S513" s="347">
        <f t="shared" si="84"/>
        <v>0</v>
      </c>
      <c r="T513" s="347">
        <f t="shared" si="84"/>
        <v>0</v>
      </c>
      <c r="U513" s="347">
        <f t="shared" si="84"/>
        <v>50083</v>
      </c>
      <c r="V513" s="348">
        <f t="shared" si="84"/>
        <v>0</v>
      </c>
      <c r="W513" s="4">
        <f>SUM(K513:V513)</f>
        <v>98174</v>
      </c>
      <c r="X513" s="28">
        <f>J513-W513</f>
        <v>0.27000000000407454</v>
      </c>
      <c r="Y513" s="5"/>
      <c r="Z513" s="5"/>
    </row>
    <row r="514" spans="1:26" ht="21.75" customHeight="1" x14ac:dyDescent="0.45">
      <c r="A514" s="142"/>
      <c r="B514" s="51"/>
      <c r="C514" s="51" t="s">
        <v>21</v>
      </c>
      <c r="D514" s="192" t="s">
        <v>22</v>
      </c>
      <c r="E514" s="136"/>
      <c r="F514" s="136" t="s">
        <v>19</v>
      </c>
      <c r="G514" s="137" t="s">
        <v>153</v>
      </c>
      <c r="H514" s="138" t="s">
        <v>24</v>
      </c>
      <c r="I514" s="139"/>
      <c r="J514" s="84">
        <f t="shared" ref="J514:V514" si="85">SUM(J515,J520)</f>
        <v>98174.27</v>
      </c>
      <c r="K514" s="141">
        <f t="shared" si="85"/>
        <v>0</v>
      </c>
      <c r="L514" s="141">
        <f t="shared" si="85"/>
        <v>0</v>
      </c>
      <c r="M514" s="141">
        <f t="shared" si="85"/>
        <v>0</v>
      </c>
      <c r="N514" s="141">
        <f t="shared" si="85"/>
        <v>0</v>
      </c>
      <c r="O514" s="141"/>
      <c r="P514" s="141">
        <v>48091</v>
      </c>
      <c r="Q514" s="141">
        <f t="shared" si="85"/>
        <v>0</v>
      </c>
      <c r="R514" s="141">
        <f t="shared" si="85"/>
        <v>0</v>
      </c>
      <c r="S514" s="141">
        <f t="shared" si="85"/>
        <v>0</v>
      </c>
      <c r="T514" s="141">
        <f t="shared" si="85"/>
        <v>0</v>
      </c>
      <c r="U514" s="141">
        <f t="shared" si="85"/>
        <v>50083</v>
      </c>
      <c r="V514" s="141">
        <f t="shared" si="85"/>
        <v>0</v>
      </c>
      <c r="W514" s="4">
        <f>SUM(K514:V514)</f>
        <v>98174</v>
      </c>
      <c r="X514" s="28">
        <f>J514-W514</f>
        <v>0.27000000000407454</v>
      </c>
      <c r="Y514" s="5"/>
      <c r="Z514" s="5"/>
    </row>
    <row r="515" spans="1:26" ht="21.75" customHeight="1" x14ac:dyDescent="0.45">
      <c r="A515" s="142"/>
      <c r="B515" s="51"/>
      <c r="C515" s="51"/>
      <c r="D515" s="143"/>
      <c r="E515" s="136"/>
      <c r="F515" s="136"/>
      <c r="G515" s="144" t="s">
        <v>154</v>
      </c>
      <c r="H515" s="138" t="s">
        <v>24</v>
      </c>
      <c r="I515" s="139"/>
      <c r="J515" s="140">
        <v>0</v>
      </c>
      <c r="K515" s="141">
        <f t="shared" ref="K515:V515" si="86">SUM(K516:K519)</f>
        <v>0</v>
      </c>
      <c r="L515" s="141">
        <f t="shared" si="86"/>
        <v>0</v>
      </c>
      <c r="M515" s="141">
        <f t="shared" si="86"/>
        <v>0</v>
      </c>
      <c r="N515" s="141">
        <f t="shared" si="86"/>
        <v>0</v>
      </c>
      <c r="O515" s="141"/>
      <c r="P515" s="141"/>
      <c r="Q515" s="141">
        <f t="shared" si="86"/>
        <v>0</v>
      </c>
      <c r="R515" s="141">
        <f t="shared" si="86"/>
        <v>0</v>
      </c>
      <c r="S515" s="141">
        <f t="shared" si="86"/>
        <v>0</v>
      </c>
      <c r="T515" s="141">
        <f t="shared" si="86"/>
        <v>0</v>
      </c>
      <c r="U515" s="141"/>
      <c r="V515" s="141">
        <f t="shared" si="86"/>
        <v>0</v>
      </c>
      <c r="W515" s="4"/>
      <c r="X515" s="28"/>
      <c r="Y515" s="5"/>
      <c r="Z515" s="5"/>
    </row>
    <row r="516" spans="1:26" ht="21.75" customHeight="1" x14ac:dyDescent="0.45">
      <c r="A516" s="85"/>
      <c r="B516" s="86"/>
      <c r="C516" s="87"/>
      <c r="D516" s="88"/>
      <c r="E516" s="89"/>
      <c r="F516" s="89"/>
      <c r="G516" s="90" t="s">
        <v>73</v>
      </c>
      <c r="H516" s="91" t="s">
        <v>24</v>
      </c>
      <c r="I516" s="92"/>
      <c r="J516" s="97"/>
      <c r="K516" s="150">
        <v>0</v>
      </c>
      <c r="L516" s="150">
        <v>0</v>
      </c>
      <c r="M516" s="150">
        <v>0</v>
      </c>
      <c r="N516" s="150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50">
        <v>0</v>
      </c>
      <c r="V516" s="150">
        <v>0</v>
      </c>
      <c r="W516" s="95"/>
      <c r="X516" s="28"/>
      <c r="Y516" s="96"/>
      <c r="Z516" s="96"/>
    </row>
    <row r="517" spans="1:26" ht="21.75" customHeight="1" x14ac:dyDescent="0.45">
      <c r="A517" s="85"/>
      <c r="B517" s="86"/>
      <c r="C517" s="87"/>
      <c r="D517" s="88"/>
      <c r="E517" s="89"/>
      <c r="F517" s="89"/>
      <c r="G517" s="90" t="s">
        <v>74</v>
      </c>
      <c r="H517" s="91" t="s">
        <v>24</v>
      </c>
      <c r="I517" s="92"/>
      <c r="J517" s="97"/>
      <c r="K517" s="150">
        <v>0</v>
      </c>
      <c r="L517" s="150">
        <v>0</v>
      </c>
      <c r="M517" s="150">
        <v>0</v>
      </c>
      <c r="N517" s="150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50">
        <v>0</v>
      </c>
      <c r="V517" s="150">
        <v>0</v>
      </c>
      <c r="W517" s="95"/>
      <c r="X517" s="28"/>
      <c r="Y517" s="96"/>
      <c r="Z517" s="96"/>
    </row>
    <row r="518" spans="1:26" ht="21.75" customHeight="1" x14ac:dyDescent="0.45">
      <c r="A518" s="85"/>
      <c r="B518" s="86"/>
      <c r="C518" s="87"/>
      <c r="D518" s="88"/>
      <c r="E518" s="89"/>
      <c r="F518" s="89"/>
      <c r="G518" s="90" t="s">
        <v>75</v>
      </c>
      <c r="H518" s="91" t="s">
        <v>24</v>
      </c>
      <c r="I518" s="92"/>
      <c r="J518" s="97"/>
      <c r="K518" s="150">
        <v>0</v>
      </c>
      <c r="L518" s="150">
        <v>0</v>
      </c>
      <c r="M518" s="150">
        <v>0</v>
      </c>
      <c r="N518" s="150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50">
        <v>0</v>
      </c>
      <c r="V518" s="150">
        <v>0</v>
      </c>
      <c r="W518" s="95"/>
      <c r="X518" s="28"/>
      <c r="Y518" s="96"/>
      <c r="Z518" s="96"/>
    </row>
    <row r="519" spans="1:26" ht="21.75" customHeight="1" x14ac:dyDescent="0.45">
      <c r="A519" s="85"/>
      <c r="B519" s="86"/>
      <c r="C519" s="87"/>
      <c r="D519" s="88"/>
      <c r="E519" s="89"/>
      <c r="F519" s="89"/>
      <c r="G519" s="90" t="s">
        <v>47</v>
      </c>
      <c r="H519" s="91" t="s">
        <v>24</v>
      </c>
      <c r="I519" s="92"/>
      <c r="J519" s="97"/>
      <c r="K519" s="150">
        <v>0</v>
      </c>
      <c r="L519" s="150">
        <v>0</v>
      </c>
      <c r="M519" s="150">
        <v>0</v>
      </c>
      <c r="N519" s="150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50">
        <v>0</v>
      </c>
      <c r="V519" s="150">
        <v>0</v>
      </c>
      <c r="W519" s="95"/>
      <c r="X519" s="28"/>
      <c r="Y519" s="96"/>
      <c r="Z519" s="96"/>
    </row>
    <row r="520" spans="1:26" ht="21.75" customHeight="1" x14ac:dyDescent="0.45">
      <c r="A520" s="142"/>
      <c r="B520" s="51"/>
      <c r="C520" s="51"/>
      <c r="D520" s="143"/>
      <c r="E520" s="136"/>
      <c r="F520" s="136"/>
      <c r="G520" s="144" t="s">
        <v>155</v>
      </c>
      <c r="H520" s="138" t="s">
        <v>24</v>
      </c>
      <c r="I520" s="139"/>
      <c r="J520" s="140">
        <v>98174.27</v>
      </c>
      <c r="K520" s="141">
        <f t="shared" ref="K520:V520" si="87">SUM(K521:K530)</f>
        <v>0</v>
      </c>
      <c r="L520" s="141">
        <f t="shared" si="87"/>
        <v>0</v>
      </c>
      <c r="M520" s="141">
        <f t="shared" si="87"/>
        <v>0</v>
      </c>
      <c r="N520" s="141">
        <f t="shared" si="87"/>
        <v>0</v>
      </c>
      <c r="O520" s="141">
        <f t="shared" si="87"/>
        <v>0</v>
      </c>
      <c r="P520" s="141">
        <f t="shared" si="87"/>
        <v>48091</v>
      </c>
      <c r="Q520" s="141">
        <f t="shared" si="87"/>
        <v>0</v>
      </c>
      <c r="R520" s="141">
        <f t="shared" si="87"/>
        <v>0</v>
      </c>
      <c r="S520" s="141">
        <f t="shared" si="87"/>
        <v>0</v>
      </c>
      <c r="T520" s="141">
        <f t="shared" si="87"/>
        <v>0</v>
      </c>
      <c r="U520" s="141">
        <f t="shared" si="87"/>
        <v>50083</v>
      </c>
      <c r="V520" s="141">
        <f t="shared" si="87"/>
        <v>0</v>
      </c>
      <c r="W520" s="4">
        <f>SUM(K520:V520)</f>
        <v>98174</v>
      </c>
      <c r="X520" s="28">
        <f>J520-W520</f>
        <v>0.27000000000407454</v>
      </c>
      <c r="Y520" s="5"/>
      <c r="Z520" s="5"/>
    </row>
    <row r="521" spans="1:26" ht="21.75" customHeight="1" x14ac:dyDescent="0.45">
      <c r="A521" s="147"/>
      <c r="B521" s="88"/>
      <c r="C521" s="86"/>
      <c r="D521" s="148"/>
      <c r="E521" s="89"/>
      <c r="F521" s="89"/>
      <c r="G521" s="349" t="s">
        <v>49</v>
      </c>
      <c r="H521" s="149" t="s">
        <v>24</v>
      </c>
      <c r="I521" s="92"/>
      <c r="J521" s="97"/>
      <c r="K521" s="150">
        <v>0</v>
      </c>
      <c r="L521" s="150">
        <v>0</v>
      </c>
      <c r="M521" s="150">
        <v>0</v>
      </c>
      <c r="N521" s="150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50">
        <v>0</v>
      </c>
      <c r="V521" s="150">
        <v>0</v>
      </c>
      <c r="W521" s="4"/>
      <c r="X521" s="28"/>
      <c r="Y521" s="5"/>
      <c r="Z521" s="5"/>
    </row>
    <row r="522" spans="1:26" ht="21.75" customHeight="1" x14ac:dyDescent="0.45">
      <c r="A522" s="147"/>
      <c r="B522" s="88"/>
      <c r="C522" s="86"/>
      <c r="D522" s="148"/>
      <c r="E522" s="89"/>
      <c r="F522" s="89"/>
      <c r="G522" s="349" t="s">
        <v>50</v>
      </c>
      <c r="H522" s="149" t="s">
        <v>24</v>
      </c>
      <c r="I522" s="92"/>
      <c r="J522" s="97"/>
      <c r="K522" s="150">
        <v>0</v>
      </c>
      <c r="L522" s="150">
        <v>0</v>
      </c>
      <c r="M522" s="150">
        <v>0</v>
      </c>
      <c r="N522" s="150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50">
        <v>0</v>
      </c>
      <c r="V522" s="150">
        <v>0</v>
      </c>
      <c r="W522" s="4"/>
      <c r="X522" s="28"/>
      <c r="Y522" s="5"/>
      <c r="Z522" s="5"/>
    </row>
    <row r="523" spans="1:26" ht="21.75" customHeight="1" x14ac:dyDescent="0.45">
      <c r="A523" s="147"/>
      <c r="B523" s="88"/>
      <c r="C523" s="86"/>
      <c r="D523" s="148"/>
      <c r="E523" s="89"/>
      <c r="F523" s="89"/>
      <c r="G523" s="349" t="s">
        <v>51</v>
      </c>
      <c r="H523" s="149" t="s">
        <v>24</v>
      </c>
      <c r="I523" s="92"/>
      <c r="J523" s="97"/>
      <c r="K523" s="150">
        <v>0</v>
      </c>
      <c r="L523" s="150">
        <v>0</v>
      </c>
      <c r="M523" s="150">
        <v>0</v>
      </c>
      <c r="N523" s="150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50">
        <v>0</v>
      </c>
      <c r="V523" s="150">
        <v>0</v>
      </c>
      <c r="W523" s="4"/>
      <c r="X523" s="28"/>
      <c r="Y523" s="5"/>
      <c r="Z523" s="5"/>
    </row>
    <row r="524" spans="1:26" ht="21.75" customHeight="1" x14ac:dyDescent="0.45">
      <c r="A524" s="147"/>
      <c r="B524" s="88"/>
      <c r="C524" s="86"/>
      <c r="D524" s="148"/>
      <c r="E524" s="89"/>
      <c r="F524" s="89"/>
      <c r="G524" s="349" t="s">
        <v>52</v>
      </c>
      <c r="H524" s="149" t="s">
        <v>24</v>
      </c>
      <c r="I524" s="92"/>
      <c r="J524" s="97"/>
      <c r="K524" s="150">
        <v>0</v>
      </c>
      <c r="L524" s="150">
        <v>0</v>
      </c>
      <c r="M524" s="150">
        <v>0</v>
      </c>
      <c r="N524" s="150">
        <v>0</v>
      </c>
      <c r="O524" s="150">
        <v>0</v>
      </c>
      <c r="P524" s="150">
        <v>48091</v>
      </c>
      <c r="Q524" s="150">
        <v>0</v>
      </c>
      <c r="R524" s="150">
        <v>0</v>
      </c>
      <c r="S524" s="150">
        <v>0</v>
      </c>
      <c r="T524" s="150">
        <v>0</v>
      </c>
      <c r="U524" s="150">
        <v>0</v>
      </c>
      <c r="V524" s="150">
        <v>0</v>
      </c>
      <c r="W524" s="4"/>
      <c r="X524" s="28"/>
      <c r="Y524" s="5"/>
      <c r="Z524" s="5"/>
    </row>
    <row r="525" spans="1:26" ht="21.75" customHeight="1" x14ac:dyDescent="0.45">
      <c r="A525" s="147"/>
      <c r="B525" s="88"/>
      <c r="C525" s="86"/>
      <c r="D525" s="148"/>
      <c r="E525" s="89"/>
      <c r="F525" s="89"/>
      <c r="G525" s="349" t="s">
        <v>53</v>
      </c>
      <c r="H525" s="149" t="s">
        <v>24</v>
      </c>
      <c r="I525" s="92"/>
      <c r="J525" s="97"/>
      <c r="K525" s="150">
        <v>0</v>
      </c>
      <c r="L525" s="150">
        <v>0</v>
      </c>
      <c r="M525" s="150">
        <v>0</v>
      </c>
      <c r="N525" s="150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50">
        <v>0</v>
      </c>
      <c r="V525" s="150">
        <v>0</v>
      </c>
      <c r="W525" s="4"/>
      <c r="X525" s="28"/>
      <c r="Y525" s="5"/>
      <c r="Z525" s="5"/>
    </row>
    <row r="526" spans="1:26" ht="21.75" customHeight="1" x14ac:dyDescent="0.45">
      <c r="A526" s="147"/>
      <c r="B526" s="88"/>
      <c r="C526" s="86"/>
      <c r="D526" s="148"/>
      <c r="E526" s="89"/>
      <c r="F526" s="89"/>
      <c r="G526" s="349" t="s">
        <v>54</v>
      </c>
      <c r="H526" s="149" t="s">
        <v>24</v>
      </c>
      <c r="I526" s="92"/>
      <c r="J526" s="97"/>
      <c r="K526" s="150">
        <v>0</v>
      </c>
      <c r="L526" s="150">
        <v>0</v>
      </c>
      <c r="M526" s="150">
        <v>0</v>
      </c>
      <c r="N526" s="150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50">
        <v>0</v>
      </c>
      <c r="V526" s="150">
        <v>0</v>
      </c>
      <c r="W526" s="4"/>
      <c r="X526" s="28"/>
      <c r="Y526" s="5"/>
      <c r="Z526" s="5"/>
    </row>
    <row r="527" spans="1:26" ht="21.75" customHeight="1" x14ac:dyDescent="0.45">
      <c r="A527" s="147"/>
      <c r="B527" s="88"/>
      <c r="C527" s="86"/>
      <c r="D527" s="148"/>
      <c r="E527" s="89"/>
      <c r="F527" s="89"/>
      <c r="G527" s="87" t="s">
        <v>55</v>
      </c>
      <c r="H527" s="149" t="s">
        <v>24</v>
      </c>
      <c r="I527" s="92"/>
      <c r="J527" s="97"/>
      <c r="K527" s="150">
        <v>0</v>
      </c>
      <c r="L527" s="150">
        <v>0</v>
      </c>
      <c r="M527" s="150">
        <v>0</v>
      </c>
      <c r="N527" s="150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50">
        <v>0</v>
      </c>
      <c r="V527" s="150">
        <v>0</v>
      </c>
      <c r="W527" s="4"/>
      <c r="X527" s="28"/>
      <c r="Y527" s="5"/>
      <c r="Z527" s="5"/>
    </row>
    <row r="528" spans="1:26" ht="21.75" customHeight="1" x14ac:dyDescent="0.45">
      <c r="A528" s="147"/>
      <c r="B528" s="88"/>
      <c r="C528" s="86"/>
      <c r="D528" s="148"/>
      <c r="E528" s="89"/>
      <c r="F528" s="89"/>
      <c r="G528" s="87" t="s">
        <v>56</v>
      </c>
      <c r="H528" s="149" t="s">
        <v>24</v>
      </c>
      <c r="I528" s="92"/>
      <c r="J528" s="97"/>
      <c r="K528" s="150">
        <v>0</v>
      </c>
      <c r="L528" s="150">
        <v>0</v>
      </c>
      <c r="M528" s="150">
        <v>0</v>
      </c>
      <c r="N528" s="150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50">
        <v>0</v>
      </c>
      <c r="V528" s="150">
        <v>0</v>
      </c>
      <c r="W528" s="4"/>
      <c r="X528" s="28"/>
      <c r="Y528" s="5"/>
      <c r="Z528" s="5"/>
    </row>
    <row r="529" spans="1:26" ht="21.75" customHeight="1" x14ac:dyDescent="0.45">
      <c r="A529" s="147"/>
      <c r="B529" s="88"/>
      <c r="C529" s="86"/>
      <c r="D529" s="148"/>
      <c r="E529" s="89"/>
      <c r="F529" s="89"/>
      <c r="G529" s="87" t="s">
        <v>57</v>
      </c>
      <c r="H529" s="149" t="s">
        <v>24</v>
      </c>
      <c r="I529" s="92"/>
      <c r="J529" s="97"/>
      <c r="K529" s="150">
        <v>0</v>
      </c>
      <c r="L529" s="150">
        <v>0</v>
      </c>
      <c r="M529" s="150">
        <v>0</v>
      </c>
      <c r="N529" s="150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50">
        <v>0</v>
      </c>
      <c r="V529" s="150">
        <v>0</v>
      </c>
      <c r="W529" s="4"/>
      <c r="X529" s="28"/>
      <c r="Y529" s="5"/>
      <c r="Z529" s="5"/>
    </row>
    <row r="530" spans="1:26" ht="21.75" customHeight="1" x14ac:dyDescent="0.45">
      <c r="A530" s="147"/>
      <c r="B530" s="88"/>
      <c r="C530" s="86"/>
      <c r="D530" s="148"/>
      <c r="E530" s="89"/>
      <c r="F530" s="89"/>
      <c r="G530" s="87" t="s">
        <v>193</v>
      </c>
      <c r="H530" s="149" t="s">
        <v>24</v>
      </c>
      <c r="I530" s="92"/>
      <c r="J530" s="97"/>
      <c r="K530" s="150">
        <v>0</v>
      </c>
      <c r="L530" s="150">
        <v>0</v>
      </c>
      <c r="M530" s="150">
        <v>0</v>
      </c>
      <c r="N530" s="150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50">
        <v>50083</v>
      </c>
      <c r="V530" s="150">
        <v>0</v>
      </c>
      <c r="W530" s="4"/>
      <c r="X530" s="28"/>
      <c r="Y530" s="5"/>
      <c r="Z530" s="5"/>
    </row>
    <row r="531" spans="1:26" ht="21.75" customHeight="1" x14ac:dyDescent="0.45">
      <c r="A531" s="167"/>
      <c r="B531" s="168"/>
      <c r="C531" s="269" t="s">
        <v>194</v>
      </c>
      <c r="D531" s="269"/>
      <c r="E531" s="233"/>
      <c r="F531" s="233"/>
      <c r="G531" s="235"/>
      <c r="H531" s="236" t="s">
        <v>146</v>
      </c>
      <c r="I531" s="237">
        <f ca="1">IFERROR(__xludf.DUMMYFUNCTION("IMPORTRANGE(""https://docs.google.com/spreadsheets/d/1C3CXT74ZlgGe6_JY_1olB1XN4rF0dxEuIIF-xsYjHgg/edit?usp=sharing"",""งบกองทุน!BE63"")"),5880)</f>
        <v>5880</v>
      </c>
      <c r="J531" s="268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4"/>
      <c r="X531" s="28"/>
      <c r="Y531" s="5"/>
      <c r="Z531" s="5"/>
    </row>
    <row r="532" spans="1:26" ht="21.75" customHeight="1" x14ac:dyDescent="0.45">
      <c r="A532" s="358"/>
      <c r="B532" s="359"/>
      <c r="C532" s="359"/>
      <c r="D532" s="360"/>
      <c r="E532" s="370" t="s">
        <v>195</v>
      </c>
      <c r="F532" s="159"/>
      <c r="G532" s="371"/>
      <c r="H532" s="372" t="s">
        <v>146</v>
      </c>
      <c r="I532" s="373">
        <f ca="1">IFERROR(__xludf.DUMMYFUNCTION("IMPORTRANGE(""https://docs.google.com/spreadsheets/d/1C3CXT74ZlgGe6_JY_1olB1XN4rF0dxEuIIF-xsYjHgg/edit?usp=sharing"",""งบกองทุน!BE63"")"),5880)</f>
        <v>5880</v>
      </c>
      <c r="J532" s="145"/>
      <c r="K532" s="150"/>
      <c r="L532" s="150"/>
      <c r="M532" s="150"/>
      <c r="N532" s="150"/>
      <c r="O532" s="150"/>
      <c r="P532" s="150">
        <v>5880</v>
      </c>
      <c r="Q532" s="150"/>
      <c r="R532" s="150"/>
      <c r="S532" s="150"/>
      <c r="T532" s="150"/>
      <c r="U532" s="150"/>
      <c r="V532" s="150"/>
      <c r="W532" s="4"/>
      <c r="X532" s="28"/>
      <c r="Y532" s="5"/>
      <c r="Z532" s="5"/>
    </row>
    <row r="533" spans="1:26" ht="21.75" customHeight="1" x14ac:dyDescent="0.45">
      <c r="A533" s="358"/>
      <c r="B533" s="359"/>
      <c r="C533" s="359"/>
      <c r="D533" s="360"/>
      <c r="E533" s="159"/>
      <c r="F533" s="159"/>
      <c r="G533" s="371"/>
      <c r="H533" s="372" t="s">
        <v>41</v>
      </c>
      <c r="I533" s="373">
        <f ca="1">IFERROR(__xludf.DUMMYFUNCTION("IMPORTRANGE(""https://docs.google.com/spreadsheets/d/1C3CXT74ZlgGe6_JY_1olB1XN4rF0dxEuIIF-xsYjHgg/edit?usp=sharing"",""งบกองทุน!Bf63"")"),321)</f>
        <v>321</v>
      </c>
      <c r="J533" s="145"/>
      <c r="K533" s="150"/>
      <c r="L533" s="150"/>
      <c r="M533" s="150"/>
      <c r="N533" s="150"/>
      <c r="O533" s="150"/>
      <c r="P533" s="150">
        <v>321</v>
      </c>
      <c r="Q533" s="150"/>
      <c r="R533" s="150"/>
      <c r="S533" s="150"/>
      <c r="T533" s="150"/>
      <c r="U533" s="150"/>
      <c r="V533" s="150"/>
      <c r="W533" s="4"/>
      <c r="X533" s="28"/>
      <c r="Y533" s="5"/>
      <c r="Z533" s="5"/>
    </row>
    <row r="534" spans="1:26" ht="21.75" customHeight="1" x14ac:dyDescent="0.45">
      <c r="A534" s="358"/>
      <c r="B534" s="359"/>
      <c r="C534" s="359"/>
      <c r="D534" s="360"/>
      <c r="E534" s="159" t="s">
        <v>196</v>
      </c>
      <c r="F534" s="159"/>
      <c r="G534" s="371"/>
      <c r="H534" s="372" t="s">
        <v>146</v>
      </c>
      <c r="I534" s="373">
        <f ca="1">+I531</f>
        <v>5880</v>
      </c>
      <c r="J534" s="145"/>
      <c r="K534" s="150"/>
      <c r="L534" s="150"/>
      <c r="M534" s="150"/>
      <c r="N534" s="150"/>
      <c r="O534" s="150"/>
      <c r="P534" s="150">
        <v>5880</v>
      </c>
      <c r="Q534" s="150"/>
      <c r="R534" s="150"/>
      <c r="S534" s="150"/>
      <c r="T534" s="150"/>
      <c r="U534" s="150"/>
      <c r="V534" s="150"/>
      <c r="W534" s="4"/>
      <c r="X534" s="28"/>
      <c r="Y534" s="5"/>
      <c r="Z534" s="5"/>
    </row>
    <row r="535" spans="1:26" ht="21.75" customHeight="1" x14ac:dyDescent="0.45">
      <c r="A535" s="358"/>
      <c r="B535" s="359"/>
      <c r="C535" s="359"/>
      <c r="D535" s="360"/>
      <c r="E535" s="159"/>
      <c r="F535" s="159"/>
      <c r="G535" s="371"/>
      <c r="H535" s="372" t="s">
        <v>41</v>
      </c>
      <c r="I535" s="373">
        <f ca="1">I533</f>
        <v>321</v>
      </c>
      <c r="J535" s="145"/>
      <c r="K535" s="150"/>
      <c r="L535" s="150"/>
      <c r="M535" s="150"/>
      <c r="N535" s="150"/>
      <c r="O535" s="150"/>
      <c r="P535" s="150">
        <v>321</v>
      </c>
      <c r="Q535" s="150"/>
      <c r="R535" s="150"/>
      <c r="S535" s="150"/>
      <c r="T535" s="150"/>
      <c r="U535" s="150"/>
      <c r="V535" s="150"/>
      <c r="W535" s="4"/>
      <c r="X535" s="28"/>
      <c r="Y535" s="5"/>
      <c r="Z535" s="5"/>
    </row>
    <row r="536" spans="1:26" ht="21.75" customHeight="1" x14ac:dyDescent="0.45">
      <c r="A536" s="374"/>
      <c r="B536" s="375"/>
      <c r="C536" s="375"/>
      <c r="D536" s="376"/>
      <c r="E536" s="377" t="s">
        <v>197</v>
      </c>
      <c r="F536" s="378"/>
      <c r="G536" s="379"/>
      <c r="H536" s="380" t="s">
        <v>146</v>
      </c>
      <c r="I536" s="373">
        <f ca="1">+I531</f>
        <v>5880</v>
      </c>
      <c r="J536" s="66"/>
      <c r="K536" s="150"/>
      <c r="L536" s="150"/>
      <c r="M536" s="150"/>
      <c r="N536" s="150"/>
      <c r="O536" s="150"/>
      <c r="P536" s="150">
        <v>5880</v>
      </c>
      <c r="Q536" s="150"/>
      <c r="R536" s="150"/>
      <c r="S536" s="150"/>
      <c r="T536" s="150"/>
      <c r="U536" s="150"/>
      <c r="V536" s="150"/>
      <c r="W536" s="4"/>
      <c r="X536" s="28"/>
      <c r="Y536" s="5"/>
      <c r="Z536" s="5"/>
    </row>
    <row r="537" spans="1:26" ht="21.75" customHeight="1" x14ac:dyDescent="0.45">
      <c r="A537" s="358"/>
      <c r="B537" s="359"/>
      <c r="C537" s="359"/>
      <c r="D537" s="360"/>
      <c r="E537" s="159"/>
      <c r="F537" s="159"/>
      <c r="G537" s="371"/>
      <c r="H537" s="372" t="s">
        <v>41</v>
      </c>
      <c r="I537" s="373">
        <f ca="1">I533</f>
        <v>321</v>
      </c>
      <c r="J537" s="145"/>
      <c r="K537" s="146"/>
      <c r="L537" s="146"/>
      <c r="M537" s="146"/>
      <c r="N537" s="146"/>
      <c r="O537" s="146"/>
      <c r="P537" s="146">
        <v>321</v>
      </c>
      <c r="Q537" s="146"/>
      <c r="R537" s="146"/>
      <c r="S537" s="146"/>
      <c r="T537" s="146"/>
      <c r="U537" s="146"/>
      <c r="V537" s="146"/>
      <c r="W537" s="4"/>
      <c r="X537" s="28"/>
      <c r="Y537" s="5"/>
      <c r="Z537" s="5"/>
    </row>
    <row r="538" spans="1:26" ht="21.75" customHeight="1" x14ac:dyDescent="0.45">
      <c r="A538" s="167"/>
      <c r="B538" s="168"/>
      <c r="C538" s="269" t="s">
        <v>198</v>
      </c>
      <c r="D538" s="269"/>
      <c r="E538" s="233"/>
      <c r="F538" s="233"/>
      <c r="G538" s="235"/>
      <c r="H538" s="236" t="s">
        <v>146</v>
      </c>
      <c r="I538" s="237">
        <f ca="1">IFERROR(__xludf.DUMMYFUNCTION("IMPORTRANGE(""https://docs.google.com/spreadsheets/d/1C3CXT74ZlgGe6_JY_1olB1XN4rF0dxEuIIF-xsYjHgg/edit?usp=sharing"",""งบกองทุน!cd63"")"),116)</f>
        <v>116</v>
      </c>
      <c r="J538" s="268"/>
      <c r="K538" s="237"/>
      <c r="L538" s="237"/>
      <c r="M538" s="237"/>
      <c r="N538" s="237"/>
      <c r="O538" s="237"/>
      <c r="P538" s="237">
        <v>116</v>
      </c>
      <c r="Q538" s="237"/>
      <c r="R538" s="237"/>
      <c r="S538" s="237"/>
      <c r="T538" s="237"/>
      <c r="U538" s="237"/>
      <c r="V538" s="237"/>
      <c r="W538" s="4"/>
      <c r="X538" s="28"/>
      <c r="Y538" s="5"/>
      <c r="Z538" s="5"/>
    </row>
    <row r="539" spans="1:26" ht="21.75" customHeight="1" x14ac:dyDescent="0.45">
      <c r="A539" s="167"/>
      <c r="B539" s="168"/>
      <c r="C539" s="168"/>
      <c r="D539" s="169"/>
      <c r="E539" s="158"/>
      <c r="F539" s="158"/>
      <c r="G539" s="352"/>
      <c r="H539" s="372" t="s">
        <v>41</v>
      </c>
      <c r="I539" s="322">
        <f ca="1">IFERROR(__xludf.DUMMYFUNCTION("IMPORTRANGE(""https://docs.google.com/spreadsheets/d/1C3CXT74ZlgGe6_JY_1olB1XN4rF0dxEuIIF-xsYjHgg/edit?usp=sharing"",""งบกองทุน!cc63"")"),6)</f>
        <v>6</v>
      </c>
      <c r="J539" s="145"/>
      <c r="K539" s="150"/>
      <c r="L539" s="150"/>
      <c r="M539" s="150"/>
      <c r="N539" s="150"/>
      <c r="O539" s="150"/>
      <c r="P539" s="150">
        <v>6</v>
      </c>
      <c r="Q539" s="150"/>
      <c r="R539" s="150"/>
      <c r="S539" s="150"/>
      <c r="T539" s="150"/>
      <c r="U539" s="150"/>
      <c r="V539" s="150"/>
      <c r="W539" s="4"/>
      <c r="X539" s="28"/>
      <c r="Y539" s="5"/>
      <c r="Z539" s="5"/>
    </row>
    <row r="540" spans="1:26" ht="21.75" customHeight="1" x14ac:dyDescent="0.45">
      <c r="A540" s="167"/>
      <c r="B540" s="168"/>
      <c r="C540" s="269" t="s">
        <v>199</v>
      </c>
      <c r="D540" s="269"/>
      <c r="E540" s="381"/>
      <c r="F540" s="381"/>
      <c r="G540" s="382"/>
      <c r="H540" s="383" t="s">
        <v>146</v>
      </c>
      <c r="I540" s="237">
        <f ca="1">IFERROR(__xludf.DUMMYFUNCTION("IMPORTRANGE(""https://docs.google.com/spreadsheets/d/1C3CXT74ZlgGe6_JY_1olB1XN4rF0dxEuIIF-xsYjHgg/edit?usp=sharing"",""งบกองทุน!cz63"")"),0)</f>
        <v>0</v>
      </c>
      <c r="J540" s="268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4"/>
      <c r="X540" s="28"/>
      <c r="Y540" s="5"/>
      <c r="Z540" s="5"/>
    </row>
    <row r="541" spans="1:26" ht="21.75" customHeight="1" x14ac:dyDescent="0.45">
      <c r="A541" s="167"/>
      <c r="B541" s="168"/>
      <c r="C541" s="169"/>
      <c r="D541" s="169"/>
      <c r="E541" s="370" t="s">
        <v>200</v>
      </c>
      <c r="F541" s="159"/>
      <c r="G541" s="161"/>
      <c r="H541" s="384" t="s">
        <v>146</v>
      </c>
      <c r="I541" s="322">
        <f ca="1">IFERROR(__xludf.DUMMYFUNCTION("IMPORTRANGE(""https://docs.google.com/spreadsheets/d/1C3CXT74ZlgGe6_JY_1olB1XN4rF0dxEuIIF-xsYjHgg/edit?usp=sharing"",""งบกองทุน!cz63"")"),0)</f>
        <v>0</v>
      </c>
      <c r="J541" s="145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4"/>
      <c r="X541" s="28"/>
      <c r="Y541" s="5"/>
      <c r="Z541" s="5"/>
    </row>
    <row r="542" spans="1:26" ht="21.75" customHeight="1" x14ac:dyDescent="0.45">
      <c r="A542" s="167"/>
      <c r="B542" s="168"/>
      <c r="C542" s="169"/>
      <c r="D542" s="169"/>
      <c r="E542" s="370" t="s">
        <v>201</v>
      </c>
      <c r="F542" s="159"/>
      <c r="G542" s="161"/>
      <c r="H542" s="384" t="s">
        <v>41</v>
      </c>
      <c r="I542" s="322">
        <f ca="1">IFERROR(__xludf.DUMMYFUNCTION("IMPORTRANGE(""https://docs.google.com/spreadsheets/d/1C3CXT74ZlgGe6_JY_1olB1XN4rF0dxEuIIF-xsYjHgg/edit?usp=sharing"",""งบกองทุน!cy63"")"),0)</f>
        <v>0</v>
      </c>
      <c r="J542" s="145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4"/>
      <c r="X542" s="28"/>
      <c r="Y542" s="5"/>
      <c r="Z542" s="5"/>
    </row>
    <row r="543" spans="1:26" ht="21.75" customHeight="1" x14ac:dyDescent="0.45">
      <c r="A543" s="167"/>
      <c r="B543" s="168"/>
      <c r="C543" s="169"/>
      <c r="D543" s="169"/>
      <c r="E543" s="370" t="s">
        <v>202</v>
      </c>
      <c r="F543" s="159"/>
      <c r="G543" s="161"/>
      <c r="H543" s="384" t="s">
        <v>146</v>
      </c>
      <c r="I543" s="322">
        <v>0</v>
      </c>
      <c r="J543" s="145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4"/>
      <c r="X543" s="28"/>
      <c r="Y543" s="5"/>
      <c r="Z543" s="5"/>
    </row>
    <row r="544" spans="1:26" ht="21.75" customHeight="1" x14ac:dyDescent="0.45">
      <c r="A544" s="167"/>
      <c r="B544" s="168"/>
      <c r="C544" s="169"/>
      <c r="D544" s="169"/>
      <c r="E544" s="370" t="s">
        <v>203</v>
      </c>
      <c r="F544" s="159"/>
      <c r="G544" s="161"/>
      <c r="H544" s="384" t="s">
        <v>41</v>
      </c>
      <c r="I544" s="322">
        <v>0</v>
      </c>
      <c r="J544" s="145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4"/>
      <c r="X544" s="28"/>
      <c r="Y544" s="5"/>
      <c r="Z544" s="5"/>
    </row>
    <row r="545" spans="1:26" ht="21.75" customHeight="1" x14ac:dyDescent="0.45">
      <c r="A545" s="361"/>
      <c r="B545" s="362">
        <v>6</v>
      </c>
      <c r="C545" s="363" t="s">
        <v>204</v>
      </c>
      <c r="D545" s="363"/>
      <c r="E545" s="363"/>
      <c r="F545" s="363"/>
      <c r="G545" s="364"/>
      <c r="H545" s="365" t="s">
        <v>42</v>
      </c>
      <c r="I545" s="366">
        <f ca="1">I566</f>
        <v>22</v>
      </c>
      <c r="J545" s="367">
        <f t="shared" ref="J545:V545" si="88">SUM(J546)</f>
        <v>34340</v>
      </c>
      <c r="K545" s="368">
        <f t="shared" si="88"/>
        <v>0</v>
      </c>
      <c r="L545" s="368">
        <f t="shared" si="88"/>
        <v>0</v>
      </c>
      <c r="M545" s="368">
        <f t="shared" si="88"/>
        <v>25740</v>
      </c>
      <c r="N545" s="368">
        <f t="shared" si="88"/>
        <v>0</v>
      </c>
      <c r="O545" s="368">
        <f t="shared" si="88"/>
        <v>2700</v>
      </c>
      <c r="P545" s="368">
        <f t="shared" si="88"/>
        <v>2700</v>
      </c>
      <c r="Q545" s="368">
        <f t="shared" si="88"/>
        <v>3200</v>
      </c>
      <c r="R545" s="368">
        <f t="shared" si="88"/>
        <v>0</v>
      </c>
      <c r="S545" s="368">
        <f t="shared" si="88"/>
        <v>0</v>
      </c>
      <c r="T545" s="368">
        <f t="shared" si="88"/>
        <v>0</v>
      </c>
      <c r="U545" s="368">
        <f t="shared" si="88"/>
        <v>0</v>
      </c>
      <c r="V545" s="369">
        <f t="shared" si="88"/>
        <v>0</v>
      </c>
      <c r="W545" s="4">
        <f>SUM(K545:V545)</f>
        <v>34340</v>
      </c>
      <c r="X545" s="28">
        <f>J545-W545</f>
        <v>0</v>
      </c>
      <c r="Y545" s="5"/>
      <c r="Z545" s="5"/>
    </row>
    <row r="546" spans="1:26" ht="21.75" customHeight="1" x14ac:dyDescent="0.45">
      <c r="A546" s="142"/>
      <c r="B546" s="51"/>
      <c r="C546" s="51" t="s">
        <v>21</v>
      </c>
      <c r="D546" s="192" t="s">
        <v>22</v>
      </c>
      <c r="E546" s="136"/>
      <c r="F546" s="136" t="s">
        <v>19</v>
      </c>
      <c r="G546" s="137" t="s">
        <v>153</v>
      </c>
      <c r="H546" s="138" t="s">
        <v>24</v>
      </c>
      <c r="I546" s="139"/>
      <c r="J546" s="84">
        <f t="shared" ref="J546:V546" si="89">SUM(J547,J552)</f>
        <v>34340</v>
      </c>
      <c r="K546" s="141">
        <f t="shared" si="89"/>
        <v>0</v>
      </c>
      <c r="L546" s="141">
        <f t="shared" si="89"/>
        <v>0</v>
      </c>
      <c r="M546" s="141">
        <f t="shared" si="89"/>
        <v>25740</v>
      </c>
      <c r="N546" s="141">
        <f t="shared" si="89"/>
        <v>0</v>
      </c>
      <c r="O546" s="141">
        <f t="shared" si="89"/>
        <v>2700</v>
      </c>
      <c r="P546" s="141">
        <f t="shared" si="89"/>
        <v>2700</v>
      </c>
      <c r="Q546" s="141">
        <f t="shared" si="89"/>
        <v>3200</v>
      </c>
      <c r="R546" s="141">
        <f t="shared" si="89"/>
        <v>0</v>
      </c>
      <c r="S546" s="141">
        <f t="shared" si="89"/>
        <v>0</v>
      </c>
      <c r="T546" s="141">
        <f t="shared" si="89"/>
        <v>0</v>
      </c>
      <c r="U546" s="141">
        <f t="shared" si="89"/>
        <v>0</v>
      </c>
      <c r="V546" s="141">
        <f t="shared" si="89"/>
        <v>0</v>
      </c>
      <c r="W546" s="4">
        <f>SUM(K546:V546)</f>
        <v>34340</v>
      </c>
      <c r="X546" s="28">
        <f>J546-W546</f>
        <v>0</v>
      </c>
      <c r="Y546" s="5"/>
      <c r="Z546" s="5"/>
    </row>
    <row r="547" spans="1:26" ht="21.75" customHeight="1" x14ac:dyDescent="0.45">
      <c r="A547" s="142"/>
      <c r="B547" s="51"/>
      <c r="C547" s="51"/>
      <c r="D547" s="143"/>
      <c r="E547" s="136"/>
      <c r="F547" s="136"/>
      <c r="G547" s="144" t="s">
        <v>154</v>
      </c>
      <c r="H547" s="138" t="s">
        <v>24</v>
      </c>
      <c r="I547" s="139"/>
      <c r="J547" s="140">
        <v>0</v>
      </c>
      <c r="K547" s="141">
        <f t="shared" ref="K547:V547" si="90">SUM(K548:K551)</f>
        <v>0</v>
      </c>
      <c r="L547" s="141">
        <f t="shared" si="90"/>
        <v>0</v>
      </c>
      <c r="M547" s="141">
        <f t="shared" si="90"/>
        <v>0</v>
      </c>
      <c r="N547" s="141">
        <f t="shared" si="90"/>
        <v>0</v>
      </c>
      <c r="O547" s="141">
        <f t="shared" si="90"/>
        <v>0</v>
      </c>
      <c r="P547" s="141">
        <f t="shared" si="90"/>
        <v>0</v>
      </c>
      <c r="Q547" s="141">
        <f t="shared" si="90"/>
        <v>0</v>
      </c>
      <c r="R547" s="141">
        <f t="shared" si="90"/>
        <v>0</v>
      </c>
      <c r="S547" s="141">
        <f t="shared" si="90"/>
        <v>0</v>
      </c>
      <c r="T547" s="141">
        <f t="shared" si="90"/>
        <v>0</v>
      </c>
      <c r="U547" s="141">
        <f t="shared" si="90"/>
        <v>0</v>
      </c>
      <c r="V547" s="141">
        <f t="shared" si="90"/>
        <v>0</v>
      </c>
      <c r="W547" s="4"/>
      <c r="X547" s="28"/>
      <c r="Y547" s="5"/>
      <c r="Z547" s="5"/>
    </row>
    <row r="548" spans="1:26" ht="21.75" customHeight="1" x14ac:dyDescent="0.45">
      <c r="A548" s="85"/>
      <c r="B548" s="86"/>
      <c r="C548" s="87"/>
      <c r="D548" s="88"/>
      <c r="E548" s="89"/>
      <c r="F548" s="89"/>
      <c r="G548" s="90" t="s">
        <v>73</v>
      </c>
      <c r="H548" s="91" t="s">
        <v>24</v>
      </c>
      <c r="I548" s="92"/>
      <c r="J548" s="97"/>
      <c r="K548" s="150">
        <v>0</v>
      </c>
      <c r="L548" s="150">
        <v>0</v>
      </c>
      <c r="M548" s="150">
        <v>0</v>
      </c>
      <c r="N548" s="150">
        <v>0</v>
      </c>
      <c r="O548" s="150">
        <v>0</v>
      </c>
      <c r="P548" s="150">
        <v>0</v>
      </c>
      <c r="Q548" s="150">
        <v>0</v>
      </c>
      <c r="R548" s="150">
        <v>0</v>
      </c>
      <c r="S548" s="150">
        <v>0</v>
      </c>
      <c r="T548" s="150">
        <v>0</v>
      </c>
      <c r="U548" s="150">
        <v>0</v>
      </c>
      <c r="V548" s="150">
        <v>0</v>
      </c>
      <c r="W548" s="95"/>
      <c r="X548" s="28"/>
      <c r="Y548" s="96"/>
      <c r="Z548" s="96"/>
    </row>
    <row r="549" spans="1:26" ht="21.75" customHeight="1" x14ac:dyDescent="0.45">
      <c r="A549" s="85"/>
      <c r="B549" s="86"/>
      <c r="C549" s="87"/>
      <c r="D549" s="88"/>
      <c r="E549" s="89"/>
      <c r="F549" s="89"/>
      <c r="G549" s="90" t="s">
        <v>74</v>
      </c>
      <c r="H549" s="91" t="s">
        <v>24</v>
      </c>
      <c r="I549" s="92"/>
      <c r="J549" s="97"/>
      <c r="K549" s="150">
        <v>0</v>
      </c>
      <c r="L549" s="150">
        <v>0</v>
      </c>
      <c r="M549" s="150">
        <v>0</v>
      </c>
      <c r="N549" s="150">
        <v>0</v>
      </c>
      <c r="O549" s="150">
        <v>0</v>
      </c>
      <c r="P549" s="150">
        <v>0</v>
      </c>
      <c r="Q549" s="150">
        <v>0</v>
      </c>
      <c r="R549" s="150">
        <v>0</v>
      </c>
      <c r="S549" s="150">
        <v>0</v>
      </c>
      <c r="T549" s="150">
        <v>0</v>
      </c>
      <c r="U549" s="150">
        <v>0</v>
      </c>
      <c r="V549" s="150">
        <v>0</v>
      </c>
      <c r="W549" s="95"/>
      <c r="X549" s="28"/>
      <c r="Y549" s="96"/>
      <c r="Z549" s="96"/>
    </row>
    <row r="550" spans="1:26" ht="21.75" customHeight="1" x14ac:dyDescent="0.45">
      <c r="A550" s="85"/>
      <c r="B550" s="86"/>
      <c r="C550" s="87"/>
      <c r="D550" s="88"/>
      <c r="E550" s="89"/>
      <c r="F550" s="89"/>
      <c r="G550" s="90" t="s">
        <v>75</v>
      </c>
      <c r="H550" s="91" t="s">
        <v>24</v>
      </c>
      <c r="I550" s="92"/>
      <c r="J550" s="97"/>
      <c r="K550" s="150">
        <v>0</v>
      </c>
      <c r="L550" s="150">
        <v>0</v>
      </c>
      <c r="M550" s="150">
        <v>0</v>
      </c>
      <c r="N550" s="150">
        <v>0</v>
      </c>
      <c r="O550" s="150">
        <v>0</v>
      </c>
      <c r="P550" s="150">
        <v>0</v>
      </c>
      <c r="Q550" s="150">
        <v>0</v>
      </c>
      <c r="R550" s="150">
        <v>0</v>
      </c>
      <c r="S550" s="150">
        <v>0</v>
      </c>
      <c r="T550" s="150">
        <v>0</v>
      </c>
      <c r="U550" s="150">
        <v>0</v>
      </c>
      <c r="V550" s="150">
        <v>0</v>
      </c>
      <c r="W550" s="95"/>
      <c r="X550" s="28"/>
      <c r="Y550" s="96"/>
      <c r="Z550" s="96"/>
    </row>
    <row r="551" spans="1:26" ht="21.75" customHeight="1" x14ac:dyDescent="0.45">
      <c r="A551" s="85"/>
      <c r="B551" s="86"/>
      <c r="C551" s="87"/>
      <c r="D551" s="88"/>
      <c r="E551" s="89"/>
      <c r="F551" s="89"/>
      <c r="G551" s="90" t="s">
        <v>47</v>
      </c>
      <c r="H551" s="91" t="s">
        <v>24</v>
      </c>
      <c r="I551" s="92"/>
      <c r="J551" s="97"/>
      <c r="K551" s="150">
        <v>0</v>
      </c>
      <c r="L551" s="150">
        <v>0</v>
      </c>
      <c r="M551" s="150">
        <v>0</v>
      </c>
      <c r="N551" s="150">
        <v>0</v>
      </c>
      <c r="O551" s="150">
        <v>0</v>
      </c>
      <c r="P551" s="150">
        <v>0</v>
      </c>
      <c r="Q551" s="150">
        <v>0</v>
      </c>
      <c r="R551" s="150">
        <v>0</v>
      </c>
      <c r="S551" s="150">
        <v>0</v>
      </c>
      <c r="T551" s="150">
        <v>0</v>
      </c>
      <c r="U551" s="150">
        <v>0</v>
      </c>
      <c r="V551" s="150">
        <v>0</v>
      </c>
      <c r="W551" s="95"/>
      <c r="X551" s="28"/>
      <c r="Y551" s="96"/>
      <c r="Z551" s="96"/>
    </row>
    <row r="552" spans="1:26" ht="21.75" customHeight="1" x14ac:dyDescent="0.45">
      <c r="A552" s="142"/>
      <c r="B552" s="51"/>
      <c r="C552" s="51"/>
      <c r="D552" s="143"/>
      <c r="E552" s="136"/>
      <c r="F552" s="136"/>
      <c r="G552" s="144" t="s">
        <v>155</v>
      </c>
      <c r="H552" s="138" t="s">
        <v>24</v>
      </c>
      <c r="I552" s="139"/>
      <c r="J552" s="140">
        <v>34340</v>
      </c>
      <c r="K552" s="141">
        <f t="shared" ref="K552:V552" si="91">SUM(K553:K562)</f>
        <v>0</v>
      </c>
      <c r="L552" s="141">
        <f t="shared" si="91"/>
        <v>0</v>
      </c>
      <c r="M552" s="141">
        <f t="shared" si="91"/>
        <v>25740</v>
      </c>
      <c r="N552" s="141">
        <f t="shared" si="91"/>
        <v>0</v>
      </c>
      <c r="O552" s="141">
        <f t="shared" si="91"/>
        <v>2700</v>
      </c>
      <c r="P552" s="141">
        <f t="shared" si="91"/>
        <v>2700</v>
      </c>
      <c r="Q552" s="141">
        <f t="shared" si="91"/>
        <v>3200</v>
      </c>
      <c r="R552" s="141">
        <f t="shared" si="91"/>
        <v>0</v>
      </c>
      <c r="S552" s="141">
        <f t="shared" si="91"/>
        <v>0</v>
      </c>
      <c r="T552" s="141">
        <f t="shared" si="91"/>
        <v>0</v>
      </c>
      <c r="U552" s="141">
        <f t="shared" si="91"/>
        <v>0</v>
      </c>
      <c r="V552" s="141">
        <f t="shared" si="91"/>
        <v>0</v>
      </c>
      <c r="W552" s="4">
        <f>SUM(K552:V552)</f>
        <v>34340</v>
      </c>
      <c r="X552" s="28">
        <f>J552-W552</f>
        <v>0</v>
      </c>
      <c r="Y552" s="5"/>
      <c r="Z552" s="5"/>
    </row>
    <row r="553" spans="1:26" ht="21.75" customHeight="1" x14ac:dyDescent="0.45">
      <c r="A553" s="147"/>
      <c r="B553" s="88"/>
      <c r="C553" s="86"/>
      <c r="D553" s="148"/>
      <c r="E553" s="89"/>
      <c r="F553" s="89"/>
      <c r="G553" s="349" t="s">
        <v>205</v>
      </c>
      <c r="H553" s="149" t="s">
        <v>24</v>
      </c>
      <c r="I553" s="92" t="s">
        <v>206</v>
      </c>
      <c r="J553" s="97">
        <v>18740</v>
      </c>
      <c r="K553" s="150">
        <v>0</v>
      </c>
      <c r="L553" s="150">
        <v>0</v>
      </c>
      <c r="M553" s="150">
        <v>18740</v>
      </c>
      <c r="N553" s="150">
        <v>0</v>
      </c>
      <c r="O553" s="150">
        <v>0</v>
      </c>
      <c r="P553" s="150">
        <v>0</v>
      </c>
      <c r="Q553" s="150">
        <v>0</v>
      </c>
      <c r="R553" s="150">
        <v>0</v>
      </c>
      <c r="S553" s="150">
        <v>0</v>
      </c>
      <c r="T553" s="150">
        <v>0</v>
      </c>
      <c r="U553" s="150">
        <v>0</v>
      </c>
      <c r="V553" s="150">
        <v>0</v>
      </c>
      <c r="W553" s="4"/>
      <c r="X553" s="28"/>
      <c r="Y553" s="5"/>
      <c r="Z553" s="5"/>
    </row>
    <row r="554" spans="1:26" ht="21.75" customHeight="1" x14ac:dyDescent="0.45">
      <c r="A554" s="147"/>
      <c r="B554" s="88"/>
      <c r="C554" s="86"/>
      <c r="D554" s="148"/>
      <c r="E554" s="89"/>
      <c r="F554" s="89"/>
      <c r="G554" s="349" t="s">
        <v>50</v>
      </c>
      <c r="H554" s="149" t="s">
        <v>24</v>
      </c>
      <c r="I554" s="92"/>
      <c r="J554" s="97"/>
      <c r="K554" s="150">
        <v>0</v>
      </c>
      <c r="L554" s="150">
        <v>0</v>
      </c>
      <c r="M554" s="150">
        <v>0</v>
      </c>
      <c r="N554" s="150">
        <v>0</v>
      </c>
      <c r="O554" s="150">
        <v>0</v>
      </c>
      <c r="P554" s="150">
        <v>0</v>
      </c>
      <c r="Q554" s="150">
        <v>0</v>
      </c>
      <c r="R554" s="150">
        <v>0</v>
      </c>
      <c r="S554" s="150">
        <v>0</v>
      </c>
      <c r="T554" s="150">
        <v>0</v>
      </c>
      <c r="U554" s="150">
        <v>0</v>
      </c>
      <c r="V554" s="150">
        <v>0</v>
      </c>
      <c r="W554" s="4"/>
      <c r="X554" s="28"/>
      <c r="Y554" s="5"/>
      <c r="Z554" s="5"/>
    </row>
    <row r="555" spans="1:26" ht="21.75" customHeight="1" x14ac:dyDescent="0.45">
      <c r="A555" s="147"/>
      <c r="B555" s="88"/>
      <c r="C555" s="86"/>
      <c r="D555" s="148"/>
      <c r="E555" s="89"/>
      <c r="F555" s="89"/>
      <c r="G555" s="349" t="s">
        <v>51</v>
      </c>
      <c r="H555" s="149" t="s">
        <v>24</v>
      </c>
      <c r="I555" s="92"/>
      <c r="J555" s="97"/>
      <c r="K555" s="150">
        <v>0</v>
      </c>
      <c r="L555" s="150">
        <v>0</v>
      </c>
      <c r="M555" s="150">
        <v>0</v>
      </c>
      <c r="N555" s="150">
        <v>0</v>
      </c>
      <c r="O555" s="150">
        <v>0</v>
      </c>
      <c r="P555" s="150">
        <v>0</v>
      </c>
      <c r="Q555" s="150">
        <v>0</v>
      </c>
      <c r="R555" s="150">
        <v>0</v>
      </c>
      <c r="S555" s="150">
        <v>0</v>
      </c>
      <c r="T555" s="150">
        <v>0</v>
      </c>
      <c r="U555" s="150">
        <v>0</v>
      </c>
      <c r="V555" s="150">
        <v>0</v>
      </c>
      <c r="W555" s="4"/>
      <c r="X555" s="28"/>
      <c r="Y555" s="5"/>
      <c r="Z555" s="5"/>
    </row>
    <row r="556" spans="1:26" ht="21.75" customHeight="1" x14ac:dyDescent="0.45">
      <c r="A556" s="147"/>
      <c r="B556" s="88"/>
      <c r="C556" s="86"/>
      <c r="D556" s="148"/>
      <c r="E556" s="89"/>
      <c r="F556" s="89"/>
      <c r="G556" s="349" t="s">
        <v>52</v>
      </c>
      <c r="H556" s="149" t="s">
        <v>24</v>
      </c>
      <c r="I556" s="92"/>
      <c r="J556" s="97">
        <v>3600</v>
      </c>
      <c r="K556" s="150">
        <v>0</v>
      </c>
      <c r="L556" s="150">
        <v>0</v>
      </c>
      <c r="M556" s="150">
        <v>0</v>
      </c>
      <c r="N556" s="150">
        <v>0</v>
      </c>
      <c r="O556" s="150">
        <v>1200</v>
      </c>
      <c r="P556" s="150">
        <v>1200</v>
      </c>
      <c r="Q556" s="150">
        <v>1200</v>
      </c>
      <c r="R556" s="150">
        <v>0</v>
      </c>
      <c r="S556" s="150">
        <v>0</v>
      </c>
      <c r="T556" s="150">
        <v>0</v>
      </c>
      <c r="U556" s="150">
        <v>0</v>
      </c>
      <c r="V556" s="150">
        <v>0</v>
      </c>
      <c r="W556" s="4"/>
      <c r="X556" s="28"/>
      <c r="Y556" s="5"/>
      <c r="Z556" s="5"/>
    </row>
    <row r="557" spans="1:26" ht="21.75" customHeight="1" x14ac:dyDescent="0.45">
      <c r="A557" s="147"/>
      <c r="B557" s="88"/>
      <c r="C557" s="86"/>
      <c r="D557" s="148"/>
      <c r="E557" s="89"/>
      <c r="F557" s="89"/>
      <c r="G557" s="349" t="s">
        <v>53</v>
      </c>
      <c r="H557" s="149" t="s">
        <v>24</v>
      </c>
      <c r="I557" s="92"/>
      <c r="J557" s="97">
        <v>5000</v>
      </c>
      <c r="K557" s="150">
        <v>0</v>
      </c>
      <c r="L557" s="150">
        <v>0</v>
      </c>
      <c r="M557" s="150">
        <v>0</v>
      </c>
      <c r="N557" s="150">
        <v>0</v>
      </c>
      <c r="O557" s="150">
        <v>1500</v>
      </c>
      <c r="P557" s="150">
        <v>1500</v>
      </c>
      <c r="Q557" s="150">
        <v>2000</v>
      </c>
      <c r="R557" s="150">
        <v>0</v>
      </c>
      <c r="S557" s="150">
        <v>0</v>
      </c>
      <c r="T557" s="150">
        <v>0</v>
      </c>
      <c r="U557" s="150">
        <v>0</v>
      </c>
      <c r="V557" s="150">
        <v>0</v>
      </c>
      <c r="W557" s="4"/>
      <c r="X557" s="28"/>
      <c r="Y557" s="5"/>
      <c r="Z557" s="5"/>
    </row>
    <row r="558" spans="1:26" ht="21.75" customHeight="1" x14ac:dyDescent="0.45">
      <c r="A558" s="147"/>
      <c r="B558" s="88"/>
      <c r="C558" s="86"/>
      <c r="D558" s="148"/>
      <c r="E558" s="89"/>
      <c r="F558" s="89"/>
      <c r="G558" s="349" t="s">
        <v>54</v>
      </c>
      <c r="H558" s="149" t="s">
        <v>24</v>
      </c>
      <c r="I558" s="92"/>
      <c r="J558" s="97">
        <v>6000</v>
      </c>
      <c r="K558" s="150">
        <v>0</v>
      </c>
      <c r="L558" s="150">
        <v>0</v>
      </c>
      <c r="M558" s="150">
        <v>6000</v>
      </c>
      <c r="N558" s="150">
        <v>0</v>
      </c>
      <c r="O558" s="150">
        <v>0</v>
      </c>
      <c r="P558" s="150">
        <v>0</v>
      </c>
      <c r="Q558" s="150">
        <v>0</v>
      </c>
      <c r="R558" s="150">
        <v>0</v>
      </c>
      <c r="S558" s="150">
        <v>0</v>
      </c>
      <c r="T558" s="150">
        <v>0</v>
      </c>
      <c r="U558" s="150">
        <v>0</v>
      </c>
      <c r="V558" s="150">
        <v>0</v>
      </c>
      <c r="W558" s="4"/>
      <c r="X558" s="28"/>
      <c r="Y558" s="5"/>
      <c r="Z558" s="5"/>
    </row>
    <row r="559" spans="1:26" ht="21.75" customHeight="1" x14ac:dyDescent="0.45">
      <c r="A559" s="147"/>
      <c r="B559" s="88"/>
      <c r="C559" s="86"/>
      <c r="D559" s="148"/>
      <c r="E559" s="89"/>
      <c r="F559" s="89"/>
      <c r="G559" s="87" t="s">
        <v>55</v>
      </c>
      <c r="H559" s="149" t="s">
        <v>24</v>
      </c>
      <c r="I559" s="92"/>
      <c r="J559" s="97"/>
      <c r="K559" s="150">
        <v>0</v>
      </c>
      <c r="L559" s="150">
        <v>0</v>
      </c>
      <c r="M559" s="150">
        <v>0</v>
      </c>
      <c r="N559" s="150">
        <v>0</v>
      </c>
      <c r="O559" s="150">
        <v>0</v>
      </c>
      <c r="P559" s="150">
        <v>0</v>
      </c>
      <c r="Q559" s="150">
        <v>0</v>
      </c>
      <c r="R559" s="150">
        <v>0</v>
      </c>
      <c r="S559" s="150">
        <v>0</v>
      </c>
      <c r="T559" s="150">
        <v>0</v>
      </c>
      <c r="U559" s="150">
        <v>0</v>
      </c>
      <c r="V559" s="150">
        <v>0</v>
      </c>
      <c r="W559" s="4"/>
      <c r="X559" s="28"/>
      <c r="Y559" s="5"/>
      <c r="Z559" s="5"/>
    </row>
    <row r="560" spans="1:26" ht="21.75" customHeight="1" x14ac:dyDescent="0.45">
      <c r="A560" s="147"/>
      <c r="B560" s="88"/>
      <c r="C560" s="86"/>
      <c r="D560" s="148"/>
      <c r="E560" s="89"/>
      <c r="F560" s="89"/>
      <c r="G560" s="87" t="s">
        <v>56</v>
      </c>
      <c r="H560" s="149" t="s">
        <v>24</v>
      </c>
      <c r="I560" s="92"/>
      <c r="J560" s="97"/>
      <c r="K560" s="150">
        <v>0</v>
      </c>
      <c r="L560" s="150">
        <v>0</v>
      </c>
      <c r="M560" s="150">
        <v>0</v>
      </c>
      <c r="N560" s="150">
        <v>0</v>
      </c>
      <c r="O560" s="150">
        <v>0</v>
      </c>
      <c r="P560" s="150">
        <v>0</v>
      </c>
      <c r="Q560" s="150">
        <v>0</v>
      </c>
      <c r="R560" s="150">
        <v>0</v>
      </c>
      <c r="S560" s="150">
        <v>0</v>
      </c>
      <c r="T560" s="150">
        <v>0</v>
      </c>
      <c r="U560" s="150">
        <v>0</v>
      </c>
      <c r="V560" s="150">
        <v>0</v>
      </c>
      <c r="W560" s="4"/>
      <c r="X560" s="28"/>
      <c r="Y560" s="5"/>
      <c r="Z560" s="5"/>
    </row>
    <row r="561" spans="1:26" ht="21.75" customHeight="1" x14ac:dyDescent="0.45">
      <c r="A561" s="147"/>
      <c r="B561" s="88"/>
      <c r="C561" s="86"/>
      <c r="D561" s="148"/>
      <c r="E561" s="89"/>
      <c r="F561" s="89"/>
      <c r="G561" s="87" t="s">
        <v>57</v>
      </c>
      <c r="H561" s="149" t="s">
        <v>24</v>
      </c>
      <c r="I561" s="92"/>
      <c r="J561" s="97">
        <v>1000</v>
      </c>
      <c r="K561" s="150">
        <v>0</v>
      </c>
      <c r="L561" s="150">
        <v>0</v>
      </c>
      <c r="M561" s="150">
        <v>1000</v>
      </c>
      <c r="N561" s="150">
        <v>0</v>
      </c>
      <c r="O561" s="150">
        <v>0</v>
      </c>
      <c r="P561" s="150">
        <v>0</v>
      </c>
      <c r="Q561" s="150">
        <v>0</v>
      </c>
      <c r="R561" s="150">
        <v>0</v>
      </c>
      <c r="S561" s="150">
        <v>0</v>
      </c>
      <c r="T561" s="150">
        <v>0</v>
      </c>
      <c r="U561" s="150">
        <v>0</v>
      </c>
      <c r="V561" s="150">
        <v>0</v>
      </c>
      <c r="W561" s="4"/>
      <c r="X561" s="28"/>
      <c r="Y561" s="5"/>
      <c r="Z561" s="5"/>
    </row>
    <row r="562" spans="1:26" ht="21.75" customHeight="1" x14ac:dyDescent="0.45">
      <c r="A562" s="147"/>
      <c r="B562" s="88"/>
      <c r="C562" s="86"/>
      <c r="D562" s="148"/>
      <c r="E562" s="89"/>
      <c r="F562" s="89"/>
      <c r="G562" s="87" t="s">
        <v>58</v>
      </c>
      <c r="H562" s="149" t="s">
        <v>24</v>
      </c>
      <c r="I562" s="92"/>
      <c r="J562" s="97"/>
      <c r="K562" s="150">
        <v>0</v>
      </c>
      <c r="L562" s="150">
        <v>0</v>
      </c>
      <c r="M562" s="150">
        <v>0</v>
      </c>
      <c r="N562" s="150">
        <v>0</v>
      </c>
      <c r="O562" s="150">
        <v>0</v>
      </c>
      <c r="P562" s="150">
        <v>0</v>
      </c>
      <c r="Q562" s="150">
        <v>0</v>
      </c>
      <c r="R562" s="150">
        <v>0</v>
      </c>
      <c r="S562" s="150">
        <v>0</v>
      </c>
      <c r="T562" s="150">
        <v>0</v>
      </c>
      <c r="U562" s="150">
        <v>0</v>
      </c>
      <c r="V562" s="150">
        <v>0</v>
      </c>
      <c r="W562" s="4"/>
      <c r="X562" s="28"/>
      <c r="Y562" s="5"/>
      <c r="Z562" s="5"/>
    </row>
    <row r="563" spans="1:26" ht="21.75" customHeight="1" x14ac:dyDescent="0.45">
      <c r="A563" s="198" t="s">
        <v>21</v>
      </c>
      <c r="B563" s="148" t="s">
        <v>59</v>
      </c>
      <c r="C563" s="86"/>
      <c r="D563" s="148"/>
      <c r="E563" s="89"/>
      <c r="F563" s="89"/>
      <c r="G563" s="89"/>
      <c r="H563" s="149"/>
      <c r="I563" s="92"/>
      <c r="J563" s="97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4"/>
      <c r="X563" s="28"/>
      <c r="Y563" s="5"/>
      <c r="Z563" s="5"/>
    </row>
    <row r="564" spans="1:26" ht="21.75" customHeight="1" x14ac:dyDescent="0.45">
      <c r="A564" s="147"/>
      <c r="B564" s="88"/>
      <c r="C564" s="86"/>
      <c r="D564" s="148"/>
      <c r="E564" s="89">
        <v>1</v>
      </c>
      <c r="F564" s="89" t="s">
        <v>60</v>
      </c>
      <c r="G564" s="89"/>
      <c r="H564" s="149"/>
      <c r="I564" s="92"/>
      <c r="J564" s="97"/>
      <c r="K564" s="150"/>
      <c r="L564" s="385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4"/>
      <c r="X564" s="28"/>
      <c r="Y564" s="5"/>
      <c r="Z564" s="5"/>
    </row>
    <row r="565" spans="1:26" ht="21.75" customHeight="1" x14ac:dyDescent="0.45">
      <c r="A565" s="167"/>
      <c r="B565" s="168"/>
      <c r="C565" s="168"/>
      <c r="D565" s="169"/>
      <c r="E565" s="160">
        <v>2</v>
      </c>
      <c r="F565" s="160" t="s">
        <v>77</v>
      </c>
      <c r="G565" s="161"/>
      <c r="H565" s="164"/>
      <c r="I565" s="165"/>
      <c r="J565" s="145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4"/>
      <c r="X565" s="28"/>
      <c r="Y565" s="5"/>
      <c r="Z565" s="5"/>
    </row>
    <row r="566" spans="1:26" ht="21.75" customHeight="1" x14ac:dyDescent="0.45">
      <c r="A566" s="167"/>
      <c r="B566" s="168"/>
      <c r="C566" s="168"/>
      <c r="D566" s="169"/>
      <c r="E566" s="174"/>
      <c r="F566" s="160"/>
      <c r="G566" s="265" t="s">
        <v>207</v>
      </c>
      <c r="H566" s="164" t="s">
        <v>42</v>
      </c>
      <c r="I566" s="321">
        <f ca="1">IFERROR(__xludf.DUMMYFUNCTION("IMPORTRANGE(""https://docs.google.com/spreadsheets/d/1C3CXT74ZlgGe6_JY_1olB1XN4rF0dxEuIIF-xsYjHgg/edit?usp=sharing"",""งบกองทุน!dq63"")"),22)</f>
        <v>22</v>
      </c>
      <c r="J566" s="145">
        <v>22</v>
      </c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4"/>
      <c r="X566" s="28"/>
      <c r="Y566" s="5"/>
      <c r="Z566" s="5"/>
    </row>
    <row r="567" spans="1:26" ht="21.75" customHeight="1" x14ac:dyDescent="0.45">
      <c r="A567" s="167"/>
      <c r="B567" s="168"/>
      <c r="C567" s="168"/>
      <c r="D567" s="169"/>
      <c r="E567" s="174"/>
      <c r="F567" s="160"/>
      <c r="G567" s="265" t="s">
        <v>208</v>
      </c>
      <c r="H567" s="164" t="s">
        <v>42</v>
      </c>
      <c r="I567" s="321">
        <f ca="1">IFERROR(__xludf.DUMMYFUNCTION("IMPORTRANGE(""https://docs.google.com/spreadsheets/d/1C3CXT74ZlgGe6_JY_1olB1XN4rF0dxEuIIF-xsYjHgg/edit?usp=sharing"",""งบกองทุน!dr63"")"),22)</f>
        <v>22</v>
      </c>
      <c r="J567" s="145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4"/>
      <c r="X567" s="28"/>
      <c r="Y567" s="5"/>
      <c r="Z567" s="5"/>
    </row>
    <row r="568" spans="1:26" ht="21.75" customHeight="1" x14ac:dyDescent="0.45">
      <c r="A568" s="167"/>
      <c r="B568" s="168"/>
      <c r="C568" s="168"/>
      <c r="D568" s="169"/>
      <c r="E568" s="174">
        <v>3</v>
      </c>
      <c r="F568" s="171" t="s">
        <v>98</v>
      </c>
      <c r="G568" s="161"/>
      <c r="H568" s="164"/>
      <c r="I568" s="165"/>
      <c r="J568" s="145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4"/>
      <c r="X568" s="28"/>
      <c r="Y568" s="5"/>
      <c r="Z568" s="5"/>
    </row>
    <row r="569" spans="1:26" ht="21.75" customHeight="1" x14ac:dyDescent="0.45">
      <c r="A569" s="167"/>
      <c r="B569" s="168"/>
      <c r="C569" s="168"/>
      <c r="D569" s="169"/>
      <c r="E569" s="174">
        <v>4</v>
      </c>
      <c r="F569" s="176" t="s">
        <v>67</v>
      </c>
      <c r="G569" s="161"/>
      <c r="H569" s="164"/>
      <c r="I569" s="165"/>
      <c r="J569" s="145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4"/>
      <c r="X569" s="28"/>
      <c r="Y569" s="5"/>
      <c r="Z569" s="5"/>
    </row>
    <row r="570" spans="1:26" ht="21.75" customHeight="1" x14ac:dyDescent="0.45">
      <c r="A570" s="361"/>
      <c r="B570" s="362">
        <v>7</v>
      </c>
      <c r="C570" s="363" t="s">
        <v>209</v>
      </c>
      <c r="D570" s="363"/>
      <c r="E570" s="363"/>
      <c r="F570" s="363"/>
      <c r="G570" s="364"/>
      <c r="H570" s="365" t="s">
        <v>146</v>
      </c>
      <c r="I570" s="366">
        <f ca="1">SUM(I588,I590)</f>
        <v>0</v>
      </c>
      <c r="J570" s="367">
        <f t="shared" ref="J570:V570" si="92">SUM(J571)</f>
        <v>0</v>
      </c>
      <c r="K570" s="368">
        <f t="shared" si="92"/>
        <v>0</v>
      </c>
      <c r="L570" s="368">
        <f t="shared" si="92"/>
        <v>0</v>
      </c>
      <c r="M570" s="368">
        <f t="shared" si="92"/>
        <v>0</v>
      </c>
      <c r="N570" s="368">
        <f t="shared" si="92"/>
        <v>0</v>
      </c>
      <c r="O570" s="368">
        <f t="shared" si="92"/>
        <v>0</v>
      </c>
      <c r="P570" s="368">
        <f t="shared" si="92"/>
        <v>0</v>
      </c>
      <c r="Q570" s="368">
        <f t="shared" si="92"/>
        <v>0</v>
      </c>
      <c r="R570" s="368">
        <f t="shared" si="92"/>
        <v>0</v>
      </c>
      <c r="S570" s="368">
        <f t="shared" si="92"/>
        <v>0</v>
      </c>
      <c r="T570" s="368">
        <f t="shared" si="92"/>
        <v>0</v>
      </c>
      <c r="U570" s="368">
        <f t="shared" si="92"/>
        <v>0</v>
      </c>
      <c r="V570" s="369">
        <f t="shared" si="92"/>
        <v>0</v>
      </c>
      <c r="W570" s="4">
        <f>SUM(K570:V570)</f>
        <v>0</v>
      </c>
      <c r="X570" s="28">
        <f>J570-W570</f>
        <v>0</v>
      </c>
      <c r="Y570" s="5"/>
      <c r="Z570" s="5"/>
    </row>
    <row r="571" spans="1:26" ht="21.75" customHeight="1" x14ac:dyDescent="0.45">
      <c r="A571" s="142"/>
      <c r="B571" s="51"/>
      <c r="C571" s="51" t="s">
        <v>21</v>
      </c>
      <c r="D571" s="192" t="s">
        <v>22</v>
      </c>
      <c r="E571" s="136"/>
      <c r="F571" s="136" t="s">
        <v>19</v>
      </c>
      <c r="G571" s="137" t="s">
        <v>153</v>
      </c>
      <c r="H571" s="138" t="s">
        <v>24</v>
      </c>
      <c r="I571" s="139"/>
      <c r="J571" s="84">
        <f t="shared" ref="J571:V571" si="93">SUM(J572,J577)</f>
        <v>0</v>
      </c>
      <c r="K571" s="141">
        <f t="shared" si="93"/>
        <v>0</v>
      </c>
      <c r="L571" s="141">
        <f t="shared" si="93"/>
        <v>0</v>
      </c>
      <c r="M571" s="141">
        <f t="shared" si="93"/>
        <v>0</v>
      </c>
      <c r="N571" s="141">
        <f t="shared" si="93"/>
        <v>0</v>
      </c>
      <c r="O571" s="141">
        <f t="shared" si="93"/>
        <v>0</v>
      </c>
      <c r="P571" s="141">
        <f t="shared" si="93"/>
        <v>0</v>
      </c>
      <c r="Q571" s="141">
        <f t="shared" si="93"/>
        <v>0</v>
      </c>
      <c r="R571" s="141">
        <f t="shared" si="93"/>
        <v>0</v>
      </c>
      <c r="S571" s="141">
        <f t="shared" si="93"/>
        <v>0</v>
      </c>
      <c r="T571" s="141">
        <f t="shared" si="93"/>
        <v>0</v>
      </c>
      <c r="U571" s="141">
        <f t="shared" si="93"/>
        <v>0</v>
      </c>
      <c r="V571" s="141">
        <f t="shared" si="93"/>
        <v>0</v>
      </c>
      <c r="W571" s="4">
        <f>SUM(K571:V571)</f>
        <v>0</v>
      </c>
      <c r="X571" s="28">
        <f>J571-W571</f>
        <v>0</v>
      </c>
      <c r="Y571" s="5"/>
      <c r="Z571" s="5"/>
    </row>
    <row r="572" spans="1:26" ht="21.75" customHeight="1" x14ac:dyDescent="0.45">
      <c r="A572" s="142"/>
      <c r="B572" s="51"/>
      <c r="C572" s="51"/>
      <c r="D572" s="143"/>
      <c r="E572" s="136"/>
      <c r="F572" s="136"/>
      <c r="G572" s="144" t="s">
        <v>43</v>
      </c>
      <c r="H572" s="138" t="s">
        <v>24</v>
      </c>
      <c r="I572" s="139"/>
      <c r="J572" s="140">
        <v>0</v>
      </c>
      <c r="K572" s="141">
        <f t="shared" ref="K572:V572" si="94">SUM(K573:K576)</f>
        <v>0</v>
      </c>
      <c r="L572" s="141">
        <f t="shared" si="94"/>
        <v>0</v>
      </c>
      <c r="M572" s="141">
        <f t="shared" si="94"/>
        <v>0</v>
      </c>
      <c r="N572" s="141">
        <f t="shared" si="94"/>
        <v>0</v>
      </c>
      <c r="O572" s="141">
        <f t="shared" si="94"/>
        <v>0</v>
      </c>
      <c r="P572" s="141">
        <f t="shared" si="94"/>
        <v>0</v>
      </c>
      <c r="Q572" s="141">
        <f t="shared" si="94"/>
        <v>0</v>
      </c>
      <c r="R572" s="141">
        <f t="shared" si="94"/>
        <v>0</v>
      </c>
      <c r="S572" s="141">
        <f t="shared" si="94"/>
        <v>0</v>
      </c>
      <c r="T572" s="141">
        <f t="shared" si="94"/>
        <v>0</v>
      </c>
      <c r="U572" s="141">
        <f t="shared" si="94"/>
        <v>0</v>
      </c>
      <c r="V572" s="141">
        <f t="shared" si="94"/>
        <v>0</v>
      </c>
      <c r="W572" s="4"/>
      <c r="X572" s="28"/>
      <c r="Y572" s="5"/>
      <c r="Z572" s="5"/>
    </row>
    <row r="573" spans="1:26" ht="21.75" customHeight="1" x14ac:dyDescent="0.45">
      <c r="A573" s="85"/>
      <c r="B573" s="86"/>
      <c r="C573" s="87"/>
      <c r="D573" s="88"/>
      <c r="E573" s="89"/>
      <c r="F573" s="89"/>
      <c r="G573" s="90" t="s">
        <v>73</v>
      </c>
      <c r="H573" s="91" t="s">
        <v>24</v>
      </c>
      <c r="I573" s="92"/>
      <c r="J573" s="97"/>
      <c r="K573" s="150">
        <v>0</v>
      </c>
      <c r="L573" s="150">
        <v>0</v>
      </c>
      <c r="M573" s="150">
        <v>0</v>
      </c>
      <c r="N573" s="150">
        <v>0</v>
      </c>
      <c r="O573" s="150">
        <v>0</v>
      </c>
      <c r="P573" s="150">
        <v>0</v>
      </c>
      <c r="Q573" s="150">
        <v>0</v>
      </c>
      <c r="R573" s="150">
        <v>0</v>
      </c>
      <c r="S573" s="150">
        <v>0</v>
      </c>
      <c r="T573" s="150">
        <v>0</v>
      </c>
      <c r="U573" s="150">
        <v>0</v>
      </c>
      <c r="V573" s="150">
        <v>0</v>
      </c>
      <c r="W573" s="95"/>
      <c r="X573" s="28"/>
      <c r="Y573" s="96"/>
      <c r="Z573" s="96"/>
    </row>
    <row r="574" spans="1:26" ht="21.75" customHeight="1" x14ac:dyDescent="0.45">
      <c r="A574" s="85"/>
      <c r="B574" s="86"/>
      <c r="C574" s="87"/>
      <c r="D574" s="88"/>
      <c r="E574" s="89"/>
      <c r="F574" s="89"/>
      <c r="G574" s="90" t="s">
        <v>74</v>
      </c>
      <c r="H574" s="91" t="s">
        <v>24</v>
      </c>
      <c r="I574" s="92"/>
      <c r="J574" s="97"/>
      <c r="K574" s="150">
        <v>0</v>
      </c>
      <c r="L574" s="150">
        <v>0</v>
      </c>
      <c r="M574" s="150">
        <v>0</v>
      </c>
      <c r="N574" s="150">
        <v>0</v>
      </c>
      <c r="O574" s="150">
        <v>0</v>
      </c>
      <c r="P574" s="150">
        <v>0</v>
      </c>
      <c r="Q574" s="150">
        <v>0</v>
      </c>
      <c r="R574" s="150">
        <v>0</v>
      </c>
      <c r="S574" s="150">
        <v>0</v>
      </c>
      <c r="T574" s="150">
        <v>0</v>
      </c>
      <c r="U574" s="150">
        <v>0</v>
      </c>
      <c r="V574" s="150">
        <v>0</v>
      </c>
      <c r="W574" s="95"/>
      <c r="X574" s="28"/>
      <c r="Y574" s="96"/>
      <c r="Z574" s="96"/>
    </row>
    <row r="575" spans="1:26" ht="21.75" customHeight="1" x14ac:dyDescent="0.45">
      <c r="A575" s="85"/>
      <c r="B575" s="86"/>
      <c r="C575" s="87"/>
      <c r="D575" s="88"/>
      <c r="E575" s="89"/>
      <c r="F575" s="89"/>
      <c r="G575" s="90" t="s">
        <v>75</v>
      </c>
      <c r="H575" s="91" t="s">
        <v>24</v>
      </c>
      <c r="I575" s="92"/>
      <c r="J575" s="97"/>
      <c r="K575" s="150">
        <v>0</v>
      </c>
      <c r="L575" s="150">
        <v>0</v>
      </c>
      <c r="M575" s="150">
        <v>0</v>
      </c>
      <c r="N575" s="150">
        <v>0</v>
      </c>
      <c r="O575" s="150">
        <v>0</v>
      </c>
      <c r="P575" s="150">
        <v>0</v>
      </c>
      <c r="Q575" s="150">
        <v>0</v>
      </c>
      <c r="R575" s="150">
        <v>0</v>
      </c>
      <c r="S575" s="150">
        <v>0</v>
      </c>
      <c r="T575" s="150">
        <v>0</v>
      </c>
      <c r="U575" s="150">
        <v>0</v>
      </c>
      <c r="V575" s="150">
        <v>0</v>
      </c>
      <c r="W575" s="95"/>
      <c r="X575" s="28"/>
      <c r="Y575" s="96"/>
      <c r="Z575" s="96"/>
    </row>
    <row r="576" spans="1:26" ht="21.75" customHeight="1" x14ac:dyDescent="0.45">
      <c r="A576" s="85"/>
      <c r="B576" s="86"/>
      <c r="C576" s="87"/>
      <c r="D576" s="88"/>
      <c r="E576" s="89"/>
      <c r="F576" s="89"/>
      <c r="G576" s="90" t="s">
        <v>47</v>
      </c>
      <c r="H576" s="91" t="s">
        <v>24</v>
      </c>
      <c r="I576" s="92"/>
      <c r="J576" s="97"/>
      <c r="K576" s="150">
        <v>0</v>
      </c>
      <c r="L576" s="150">
        <v>0</v>
      </c>
      <c r="M576" s="150">
        <v>0</v>
      </c>
      <c r="N576" s="150">
        <v>0</v>
      </c>
      <c r="O576" s="150">
        <v>0</v>
      </c>
      <c r="P576" s="150">
        <v>0</v>
      </c>
      <c r="Q576" s="150">
        <v>0</v>
      </c>
      <c r="R576" s="150">
        <v>0</v>
      </c>
      <c r="S576" s="150">
        <v>0</v>
      </c>
      <c r="T576" s="150">
        <v>0</v>
      </c>
      <c r="U576" s="150">
        <v>0</v>
      </c>
      <c r="V576" s="150">
        <v>0</v>
      </c>
      <c r="W576" s="95"/>
      <c r="X576" s="28"/>
      <c r="Y576" s="96"/>
      <c r="Z576" s="96"/>
    </row>
    <row r="577" spans="1:26" ht="21.75" customHeight="1" x14ac:dyDescent="0.45">
      <c r="A577" s="142"/>
      <c r="B577" s="51"/>
      <c r="C577" s="51"/>
      <c r="D577" s="143"/>
      <c r="E577" s="136"/>
      <c r="F577" s="136"/>
      <c r="G577" s="144" t="s">
        <v>155</v>
      </c>
      <c r="H577" s="138" t="s">
        <v>24</v>
      </c>
      <c r="I577" s="139"/>
      <c r="J577" s="140">
        <v>0</v>
      </c>
      <c r="K577" s="141">
        <f t="shared" ref="K577:V577" si="95">SUM(K578:K587)</f>
        <v>0</v>
      </c>
      <c r="L577" s="141">
        <f t="shared" si="95"/>
        <v>0</v>
      </c>
      <c r="M577" s="141">
        <f t="shared" si="95"/>
        <v>0</v>
      </c>
      <c r="N577" s="141">
        <f t="shared" si="95"/>
        <v>0</v>
      </c>
      <c r="O577" s="141">
        <f t="shared" si="95"/>
        <v>0</v>
      </c>
      <c r="P577" s="141">
        <f t="shared" si="95"/>
        <v>0</v>
      </c>
      <c r="Q577" s="141">
        <f t="shared" si="95"/>
        <v>0</v>
      </c>
      <c r="R577" s="141">
        <f t="shared" si="95"/>
        <v>0</v>
      </c>
      <c r="S577" s="141">
        <f t="shared" si="95"/>
        <v>0</v>
      </c>
      <c r="T577" s="141">
        <f t="shared" si="95"/>
        <v>0</v>
      </c>
      <c r="U577" s="141">
        <f t="shared" si="95"/>
        <v>0</v>
      </c>
      <c r="V577" s="141">
        <f t="shared" si="95"/>
        <v>0</v>
      </c>
      <c r="W577" s="4">
        <f>SUM(K577:V577)</f>
        <v>0</v>
      </c>
      <c r="X577" s="28">
        <f>J577-W577</f>
        <v>0</v>
      </c>
      <c r="Y577" s="5"/>
      <c r="Z577" s="5"/>
    </row>
    <row r="578" spans="1:26" ht="21.75" customHeight="1" x14ac:dyDescent="0.45">
      <c r="A578" s="147"/>
      <c r="B578" s="88"/>
      <c r="C578" s="86"/>
      <c r="D578" s="148"/>
      <c r="E578" s="89"/>
      <c r="F578" s="89"/>
      <c r="G578" s="349" t="s">
        <v>49</v>
      </c>
      <c r="H578" s="149" t="s">
        <v>24</v>
      </c>
      <c r="I578" s="92"/>
      <c r="J578" s="97"/>
      <c r="K578" s="150">
        <v>0</v>
      </c>
      <c r="L578" s="150">
        <v>0</v>
      </c>
      <c r="M578" s="150">
        <v>0</v>
      </c>
      <c r="N578" s="150">
        <v>0</v>
      </c>
      <c r="O578" s="150">
        <v>0</v>
      </c>
      <c r="P578" s="150">
        <v>0</v>
      </c>
      <c r="Q578" s="150">
        <v>0</v>
      </c>
      <c r="R578" s="150">
        <v>0</v>
      </c>
      <c r="S578" s="150">
        <v>0</v>
      </c>
      <c r="T578" s="150">
        <v>0</v>
      </c>
      <c r="U578" s="150">
        <v>0</v>
      </c>
      <c r="V578" s="150">
        <v>0</v>
      </c>
      <c r="W578" s="4"/>
      <c r="X578" s="28"/>
      <c r="Y578" s="5"/>
      <c r="Z578" s="5"/>
    </row>
    <row r="579" spans="1:26" ht="21.75" customHeight="1" x14ac:dyDescent="0.45">
      <c r="A579" s="147"/>
      <c r="B579" s="88"/>
      <c r="C579" s="86"/>
      <c r="D579" s="148"/>
      <c r="E579" s="89"/>
      <c r="F579" s="89"/>
      <c r="G579" s="349" t="s">
        <v>50</v>
      </c>
      <c r="H579" s="149" t="s">
        <v>24</v>
      </c>
      <c r="I579" s="92"/>
      <c r="J579" s="97"/>
      <c r="K579" s="150">
        <v>0</v>
      </c>
      <c r="L579" s="150">
        <v>0</v>
      </c>
      <c r="M579" s="150">
        <v>0</v>
      </c>
      <c r="N579" s="150">
        <v>0</v>
      </c>
      <c r="O579" s="150">
        <v>0</v>
      </c>
      <c r="P579" s="150">
        <v>0</v>
      </c>
      <c r="Q579" s="150">
        <v>0</v>
      </c>
      <c r="R579" s="150">
        <v>0</v>
      </c>
      <c r="S579" s="150">
        <v>0</v>
      </c>
      <c r="T579" s="150">
        <v>0</v>
      </c>
      <c r="U579" s="150">
        <v>0</v>
      </c>
      <c r="V579" s="150">
        <v>0</v>
      </c>
      <c r="W579" s="4"/>
      <c r="X579" s="28"/>
      <c r="Y579" s="5"/>
      <c r="Z579" s="5"/>
    </row>
    <row r="580" spans="1:26" ht="21.75" customHeight="1" x14ac:dyDescent="0.45">
      <c r="A580" s="147"/>
      <c r="B580" s="88"/>
      <c r="C580" s="86"/>
      <c r="D580" s="148"/>
      <c r="E580" s="89"/>
      <c r="F580" s="89"/>
      <c r="G580" s="349" t="s">
        <v>51</v>
      </c>
      <c r="H580" s="149" t="s">
        <v>24</v>
      </c>
      <c r="I580" s="92"/>
      <c r="J580" s="97"/>
      <c r="K580" s="150">
        <v>0</v>
      </c>
      <c r="L580" s="150">
        <v>0</v>
      </c>
      <c r="M580" s="150">
        <v>0</v>
      </c>
      <c r="N580" s="150">
        <v>0</v>
      </c>
      <c r="O580" s="150">
        <v>0</v>
      </c>
      <c r="P580" s="150">
        <v>0</v>
      </c>
      <c r="Q580" s="150">
        <v>0</v>
      </c>
      <c r="R580" s="150">
        <v>0</v>
      </c>
      <c r="S580" s="150">
        <v>0</v>
      </c>
      <c r="T580" s="150">
        <v>0</v>
      </c>
      <c r="U580" s="150">
        <v>0</v>
      </c>
      <c r="V580" s="150">
        <v>0</v>
      </c>
      <c r="W580" s="4"/>
      <c r="X580" s="28"/>
      <c r="Y580" s="5"/>
      <c r="Z580" s="5"/>
    </row>
    <row r="581" spans="1:26" ht="21.75" customHeight="1" x14ac:dyDescent="0.45">
      <c r="A581" s="147"/>
      <c r="B581" s="88"/>
      <c r="C581" s="86"/>
      <c r="D581" s="148"/>
      <c r="E581" s="89"/>
      <c r="F581" s="89"/>
      <c r="G581" s="349" t="s">
        <v>52</v>
      </c>
      <c r="H581" s="149" t="s">
        <v>24</v>
      </c>
      <c r="I581" s="92"/>
      <c r="J581" s="97"/>
      <c r="K581" s="150">
        <v>0</v>
      </c>
      <c r="L581" s="150">
        <v>0</v>
      </c>
      <c r="M581" s="150">
        <v>0</v>
      </c>
      <c r="N581" s="150">
        <v>0</v>
      </c>
      <c r="O581" s="150">
        <v>0</v>
      </c>
      <c r="P581" s="150">
        <v>0</v>
      </c>
      <c r="Q581" s="150">
        <v>0</v>
      </c>
      <c r="R581" s="150">
        <v>0</v>
      </c>
      <c r="S581" s="150">
        <v>0</v>
      </c>
      <c r="T581" s="150">
        <v>0</v>
      </c>
      <c r="U581" s="150">
        <v>0</v>
      </c>
      <c r="V581" s="150">
        <v>0</v>
      </c>
      <c r="W581" s="4"/>
      <c r="X581" s="28"/>
      <c r="Y581" s="5"/>
      <c r="Z581" s="5"/>
    </row>
    <row r="582" spans="1:26" ht="21.75" customHeight="1" x14ac:dyDescent="0.45">
      <c r="A582" s="147"/>
      <c r="B582" s="88"/>
      <c r="C582" s="86"/>
      <c r="D582" s="148"/>
      <c r="E582" s="89"/>
      <c r="F582" s="89"/>
      <c r="G582" s="349" t="s">
        <v>53</v>
      </c>
      <c r="H582" s="149" t="s">
        <v>24</v>
      </c>
      <c r="I582" s="92"/>
      <c r="J582" s="97"/>
      <c r="K582" s="150">
        <v>0</v>
      </c>
      <c r="L582" s="150">
        <v>0</v>
      </c>
      <c r="M582" s="150">
        <v>0</v>
      </c>
      <c r="N582" s="150">
        <v>0</v>
      </c>
      <c r="O582" s="150">
        <v>0</v>
      </c>
      <c r="P582" s="150">
        <v>0</v>
      </c>
      <c r="Q582" s="150">
        <v>0</v>
      </c>
      <c r="R582" s="150">
        <v>0</v>
      </c>
      <c r="S582" s="150">
        <v>0</v>
      </c>
      <c r="T582" s="150">
        <v>0</v>
      </c>
      <c r="U582" s="150">
        <v>0</v>
      </c>
      <c r="V582" s="150">
        <v>0</v>
      </c>
      <c r="W582" s="4"/>
      <c r="X582" s="28"/>
      <c r="Y582" s="5"/>
      <c r="Z582" s="5"/>
    </row>
    <row r="583" spans="1:26" ht="21.75" customHeight="1" x14ac:dyDescent="0.45">
      <c r="A583" s="147"/>
      <c r="B583" s="88"/>
      <c r="C583" s="86"/>
      <c r="D583" s="148"/>
      <c r="E583" s="89"/>
      <c r="F583" s="89"/>
      <c r="G583" s="349" t="s">
        <v>54</v>
      </c>
      <c r="H583" s="149" t="s">
        <v>24</v>
      </c>
      <c r="I583" s="92"/>
      <c r="J583" s="97"/>
      <c r="K583" s="150">
        <v>0</v>
      </c>
      <c r="L583" s="150">
        <v>0</v>
      </c>
      <c r="M583" s="150">
        <v>0</v>
      </c>
      <c r="N583" s="150">
        <v>0</v>
      </c>
      <c r="O583" s="150">
        <v>0</v>
      </c>
      <c r="P583" s="150">
        <v>0</v>
      </c>
      <c r="Q583" s="150">
        <v>0</v>
      </c>
      <c r="R583" s="150">
        <v>0</v>
      </c>
      <c r="S583" s="150">
        <v>0</v>
      </c>
      <c r="T583" s="150">
        <v>0</v>
      </c>
      <c r="U583" s="150">
        <v>0</v>
      </c>
      <c r="V583" s="150">
        <v>0</v>
      </c>
      <c r="W583" s="4"/>
      <c r="X583" s="28"/>
      <c r="Y583" s="5"/>
      <c r="Z583" s="5"/>
    </row>
    <row r="584" spans="1:26" ht="21.75" customHeight="1" x14ac:dyDescent="0.45">
      <c r="A584" s="147"/>
      <c r="B584" s="88"/>
      <c r="C584" s="86"/>
      <c r="D584" s="148"/>
      <c r="E584" s="89"/>
      <c r="F584" s="89"/>
      <c r="G584" s="87" t="s">
        <v>55</v>
      </c>
      <c r="H584" s="149" t="s">
        <v>24</v>
      </c>
      <c r="I584" s="92"/>
      <c r="J584" s="97"/>
      <c r="K584" s="150">
        <v>0</v>
      </c>
      <c r="L584" s="150">
        <v>0</v>
      </c>
      <c r="M584" s="150">
        <v>0</v>
      </c>
      <c r="N584" s="150">
        <v>0</v>
      </c>
      <c r="O584" s="150">
        <v>0</v>
      </c>
      <c r="P584" s="150">
        <v>0</v>
      </c>
      <c r="Q584" s="150">
        <v>0</v>
      </c>
      <c r="R584" s="150">
        <v>0</v>
      </c>
      <c r="S584" s="150">
        <v>0</v>
      </c>
      <c r="T584" s="150">
        <v>0</v>
      </c>
      <c r="U584" s="150">
        <v>0</v>
      </c>
      <c r="V584" s="150">
        <v>0</v>
      </c>
      <c r="W584" s="4"/>
      <c r="X584" s="28"/>
      <c r="Y584" s="5"/>
      <c r="Z584" s="5"/>
    </row>
    <row r="585" spans="1:26" ht="21.75" customHeight="1" x14ac:dyDescent="0.45">
      <c r="A585" s="147"/>
      <c r="B585" s="88"/>
      <c r="C585" s="86"/>
      <c r="D585" s="148"/>
      <c r="E585" s="89"/>
      <c r="F585" s="89"/>
      <c r="G585" s="87" t="s">
        <v>56</v>
      </c>
      <c r="H585" s="149" t="s">
        <v>24</v>
      </c>
      <c r="I585" s="92"/>
      <c r="J585" s="97"/>
      <c r="K585" s="150">
        <v>0</v>
      </c>
      <c r="L585" s="150">
        <v>0</v>
      </c>
      <c r="M585" s="150">
        <v>0</v>
      </c>
      <c r="N585" s="150">
        <v>0</v>
      </c>
      <c r="O585" s="150">
        <v>0</v>
      </c>
      <c r="P585" s="150">
        <v>0</v>
      </c>
      <c r="Q585" s="150">
        <v>0</v>
      </c>
      <c r="R585" s="150">
        <v>0</v>
      </c>
      <c r="S585" s="150">
        <v>0</v>
      </c>
      <c r="T585" s="150">
        <v>0</v>
      </c>
      <c r="U585" s="150">
        <v>0</v>
      </c>
      <c r="V585" s="150">
        <v>0</v>
      </c>
      <c r="W585" s="4"/>
      <c r="X585" s="28"/>
      <c r="Y585" s="5"/>
      <c r="Z585" s="5"/>
    </row>
    <row r="586" spans="1:26" ht="21.75" customHeight="1" x14ac:dyDescent="0.45">
      <c r="A586" s="147"/>
      <c r="B586" s="88"/>
      <c r="C586" s="86"/>
      <c r="D586" s="148"/>
      <c r="E586" s="89"/>
      <c r="F586" s="89"/>
      <c r="G586" s="87" t="s">
        <v>57</v>
      </c>
      <c r="H586" s="149" t="s">
        <v>24</v>
      </c>
      <c r="I586" s="92"/>
      <c r="J586" s="97"/>
      <c r="K586" s="150">
        <v>0</v>
      </c>
      <c r="L586" s="150">
        <v>0</v>
      </c>
      <c r="M586" s="150">
        <v>0</v>
      </c>
      <c r="N586" s="150">
        <v>0</v>
      </c>
      <c r="O586" s="150">
        <v>0</v>
      </c>
      <c r="P586" s="150">
        <v>0</v>
      </c>
      <c r="Q586" s="150">
        <v>0</v>
      </c>
      <c r="R586" s="150">
        <v>0</v>
      </c>
      <c r="S586" s="150">
        <v>0</v>
      </c>
      <c r="T586" s="150">
        <v>0</v>
      </c>
      <c r="U586" s="150">
        <v>0</v>
      </c>
      <c r="V586" s="150">
        <v>0</v>
      </c>
      <c r="W586" s="4"/>
      <c r="X586" s="28"/>
      <c r="Y586" s="5"/>
      <c r="Z586" s="5"/>
    </row>
    <row r="587" spans="1:26" ht="21.75" customHeight="1" x14ac:dyDescent="0.45">
      <c r="A587" s="147"/>
      <c r="B587" s="88"/>
      <c r="C587" s="86"/>
      <c r="D587" s="148"/>
      <c r="E587" s="89"/>
      <c r="F587" s="89"/>
      <c r="G587" s="87" t="s">
        <v>58</v>
      </c>
      <c r="H587" s="149" t="s">
        <v>24</v>
      </c>
      <c r="I587" s="92"/>
      <c r="J587" s="97"/>
      <c r="K587" s="150">
        <v>0</v>
      </c>
      <c r="L587" s="150">
        <v>0</v>
      </c>
      <c r="M587" s="150">
        <v>0</v>
      </c>
      <c r="N587" s="150">
        <v>0</v>
      </c>
      <c r="O587" s="150">
        <v>0</v>
      </c>
      <c r="P587" s="150">
        <v>0</v>
      </c>
      <c r="Q587" s="150">
        <v>0</v>
      </c>
      <c r="R587" s="150">
        <v>0</v>
      </c>
      <c r="S587" s="150">
        <v>0</v>
      </c>
      <c r="T587" s="150">
        <v>0</v>
      </c>
      <c r="U587" s="150">
        <v>0</v>
      </c>
      <c r="V587" s="150">
        <v>0</v>
      </c>
      <c r="W587" s="4"/>
      <c r="X587" s="28"/>
      <c r="Y587" s="5"/>
      <c r="Z587" s="5"/>
    </row>
    <row r="588" spans="1:26" ht="21.75" customHeight="1" x14ac:dyDescent="0.45">
      <c r="A588" s="167"/>
      <c r="B588" s="168"/>
      <c r="C588" s="168"/>
      <c r="D588" s="169"/>
      <c r="E588" s="160"/>
      <c r="F588" s="160" t="s">
        <v>210</v>
      </c>
      <c r="G588" s="161"/>
      <c r="H588" s="386" t="s">
        <v>146</v>
      </c>
      <c r="I588" s="163">
        <f ca="1">IFERROR(__xludf.DUMMYFUNCTION("IMPORTRANGE(""https://docs.google.com/spreadsheets/d/1C3CXT74ZlgGe6_JY_1olB1XN4rF0dxEuIIF-xsYjHgg/edit?usp=sharing"",""งบกองทุน!dw63"")"),0)</f>
        <v>0</v>
      </c>
      <c r="J588" s="97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4"/>
      <c r="X588" s="28"/>
      <c r="Y588" s="5"/>
      <c r="Z588" s="5"/>
    </row>
    <row r="589" spans="1:26" ht="21.75" customHeight="1" x14ac:dyDescent="0.45">
      <c r="A589" s="167"/>
      <c r="B589" s="168"/>
      <c r="C589" s="168"/>
      <c r="D589" s="169"/>
      <c r="E589" s="160"/>
      <c r="F589" s="160"/>
      <c r="G589" s="161"/>
      <c r="H589" s="386" t="s">
        <v>41</v>
      </c>
      <c r="I589" s="163">
        <f ca="1">IFERROR(__xludf.DUMMYFUNCTION("IMPORTRANGE(""https://docs.google.com/spreadsheets/d/1C3CXT74ZlgGe6_JY_1olB1XN4rF0dxEuIIF-xsYjHgg/edit?usp=sharing"",""งบกองทุน!dx63"")"),0)</f>
        <v>0</v>
      </c>
      <c r="J589" s="97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4"/>
      <c r="X589" s="28"/>
      <c r="Y589" s="5"/>
      <c r="Z589" s="5"/>
    </row>
    <row r="590" spans="1:26" ht="21.75" customHeight="1" x14ac:dyDescent="0.45">
      <c r="A590" s="167"/>
      <c r="B590" s="168"/>
      <c r="C590" s="168"/>
      <c r="D590" s="169"/>
      <c r="E590" s="160"/>
      <c r="F590" s="160" t="s">
        <v>211</v>
      </c>
      <c r="G590" s="161"/>
      <c r="H590" s="386" t="s">
        <v>146</v>
      </c>
      <c r="I590" s="163">
        <f ca="1">IFERROR(__xludf.DUMMYFUNCTION("IMPORTRANGE(""https://docs.google.com/spreadsheets/d/1C3CXT74ZlgGe6_JY_1olB1XN4rF0dxEuIIF-xsYjHgg/edit?usp=sharing"",""งบกองทุน!dy63"")"),0)</f>
        <v>0</v>
      </c>
      <c r="J590" s="145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4"/>
      <c r="X590" s="28"/>
      <c r="Y590" s="5"/>
      <c r="Z590" s="5"/>
    </row>
    <row r="591" spans="1:26" ht="21.75" customHeight="1" x14ac:dyDescent="0.45">
      <c r="A591" s="167"/>
      <c r="B591" s="168"/>
      <c r="C591" s="168"/>
      <c r="D591" s="169"/>
      <c r="E591" s="160"/>
      <c r="F591" s="160"/>
      <c r="G591" s="161"/>
      <c r="H591" s="386" t="s">
        <v>41</v>
      </c>
      <c r="I591" s="163">
        <f ca="1">IFERROR(__xludf.DUMMYFUNCTION("IMPORTRANGE(""https://docs.google.com/spreadsheets/d/1C3CXT74ZlgGe6_JY_1olB1XN4rF0dxEuIIF-xsYjHgg/edit?usp=sharing"",""งบกองทุน!dz63"")"),0)</f>
        <v>0</v>
      </c>
      <c r="J591" s="145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4"/>
      <c r="X591" s="28"/>
      <c r="Y591" s="5"/>
      <c r="Z591" s="5"/>
    </row>
    <row r="592" spans="1:26" ht="21.75" customHeight="1" x14ac:dyDescent="0.45">
      <c r="A592" s="340"/>
      <c r="B592" s="341">
        <v>8</v>
      </c>
      <c r="C592" s="342" t="s">
        <v>212</v>
      </c>
      <c r="D592" s="342"/>
      <c r="E592" s="342"/>
      <c r="F592" s="342"/>
      <c r="G592" s="343"/>
      <c r="H592" s="344" t="s">
        <v>42</v>
      </c>
      <c r="I592" s="345">
        <f ca="1">I611</f>
        <v>200</v>
      </c>
      <c r="J592" s="346">
        <f t="shared" ref="J592:V592" si="96">SUM(J593)</f>
        <v>124800</v>
      </c>
      <c r="K592" s="347">
        <f t="shared" si="96"/>
        <v>0</v>
      </c>
      <c r="L592" s="347">
        <f t="shared" si="96"/>
        <v>0</v>
      </c>
      <c r="M592" s="347">
        <f t="shared" si="96"/>
        <v>14200</v>
      </c>
      <c r="N592" s="347">
        <f t="shared" si="96"/>
        <v>11000</v>
      </c>
      <c r="O592" s="347">
        <f t="shared" si="96"/>
        <v>25200</v>
      </c>
      <c r="P592" s="347">
        <f t="shared" si="96"/>
        <v>11000</v>
      </c>
      <c r="Q592" s="347">
        <f t="shared" si="96"/>
        <v>11000</v>
      </c>
      <c r="R592" s="347">
        <f t="shared" si="96"/>
        <v>16200</v>
      </c>
      <c r="S592" s="347">
        <f t="shared" si="96"/>
        <v>11000</v>
      </c>
      <c r="T592" s="347">
        <f t="shared" si="96"/>
        <v>11000</v>
      </c>
      <c r="U592" s="347">
        <f t="shared" si="96"/>
        <v>14200</v>
      </c>
      <c r="V592" s="348">
        <f t="shared" si="96"/>
        <v>0</v>
      </c>
      <c r="W592" s="4">
        <f>SUM(K592:V592)</f>
        <v>124800</v>
      </c>
      <c r="X592" s="28">
        <f>J592-W592</f>
        <v>0</v>
      </c>
      <c r="Y592" s="5"/>
      <c r="Z592" s="5"/>
    </row>
    <row r="593" spans="1:26" ht="21.75" customHeight="1" x14ac:dyDescent="0.45">
      <c r="A593" s="142"/>
      <c r="B593" s="51"/>
      <c r="C593" s="51" t="s">
        <v>21</v>
      </c>
      <c r="D593" s="192" t="s">
        <v>22</v>
      </c>
      <c r="E593" s="136"/>
      <c r="F593" s="136" t="s">
        <v>19</v>
      </c>
      <c r="G593" s="137" t="s">
        <v>153</v>
      </c>
      <c r="H593" s="138" t="s">
        <v>24</v>
      </c>
      <c r="I593" s="139"/>
      <c r="J593" s="84">
        <f t="shared" ref="J593:V593" si="97">SUM(J594,J599)</f>
        <v>124800</v>
      </c>
      <c r="K593" s="141">
        <f t="shared" si="97"/>
        <v>0</v>
      </c>
      <c r="L593" s="141">
        <f t="shared" si="97"/>
        <v>0</v>
      </c>
      <c r="M593" s="141">
        <f t="shared" si="97"/>
        <v>14200</v>
      </c>
      <c r="N593" s="141">
        <f t="shared" si="97"/>
        <v>11000</v>
      </c>
      <c r="O593" s="141">
        <f t="shared" si="97"/>
        <v>25200</v>
      </c>
      <c r="P593" s="141">
        <f t="shared" si="97"/>
        <v>11000</v>
      </c>
      <c r="Q593" s="141">
        <f t="shared" si="97"/>
        <v>11000</v>
      </c>
      <c r="R593" s="141">
        <f t="shared" si="97"/>
        <v>16200</v>
      </c>
      <c r="S593" s="141">
        <f t="shared" si="97"/>
        <v>11000</v>
      </c>
      <c r="T593" s="141">
        <f t="shared" si="97"/>
        <v>11000</v>
      </c>
      <c r="U593" s="141">
        <f t="shared" si="97"/>
        <v>14200</v>
      </c>
      <c r="V593" s="141">
        <f t="shared" si="97"/>
        <v>0</v>
      </c>
      <c r="W593" s="4">
        <f>SUM(K593:V593)</f>
        <v>124800</v>
      </c>
      <c r="X593" s="28">
        <f>J593-W593</f>
        <v>0</v>
      </c>
      <c r="Y593" s="5"/>
      <c r="Z593" s="5"/>
    </row>
    <row r="594" spans="1:26" ht="21.75" customHeight="1" x14ac:dyDescent="0.45">
      <c r="A594" s="142"/>
      <c r="B594" s="51"/>
      <c r="C594" s="51"/>
      <c r="D594" s="143"/>
      <c r="E594" s="136"/>
      <c r="F594" s="136"/>
      <c r="G594" s="144" t="s">
        <v>154</v>
      </c>
      <c r="H594" s="138" t="s">
        <v>24</v>
      </c>
      <c r="I594" s="139"/>
      <c r="J594" s="140">
        <v>0</v>
      </c>
      <c r="K594" s="141">
        <f t="shared" ref="K594:V594" si="98">SUM(K595:K598)</f>
        <v>0</v>
      </c>
      <c r="L594" s="141">
        <f t="shared" si="98"/>
        <v>0</v>
      </c>
      <c r="M594" s="141">
        <f t="shared" si="98"/>
        <v>0</v>
      </c>
      <c r="N594" s="141">
        <f t="shared" si="98"/>
        <v>0</v>
      </c>
      <c r="O594" s="141">
        <f t="shared" si="98"/>
        <v>0</v>
      </c>
      <c r="P594" s="141">
        <f t="shared" si="98"/>
        <v>0</v>
      </c>
      <c r="Q594" s="141">
        <f t="shared" si="98"/>
        <v>0</v>
      </c>
      <c r="R594" s="141">
        <f t="shared" si="98"/>
        <v>0</v>
      </c>
      <c r="S594" s="141">
        <f t="shared" si="98"/>
        <v>0</v>
      </c>
      <c r="T594" s="141">
        <f t="shared" si="98"/>
        <v>0</v>
      </c>
      <c r="U594" s="141">
        <f t="shared" si="98"/>
        <v>0</v>
      </c>
      <c r="V594" s="141">
        <f t="shared" si="98"/>
        <v>0</v>
      </c>
      <c r="W594" s="4"/>
      <c r="X594" s="28"/>
      <c r="Y594" s="5"/>
      <c r="Z594" s="5"/>
    </row>
    <row r="595" spans="1:26" ht="21.75" customHeight="1" x14ac:dyDescent="0.45">
      <c r="A595" s="85"/>
      <c r="B595" s="86"/>
      <c r="C595" s="87"/>
      <c r="D595" s="88"/>
      <c r="E595" s="89"/>
      <c r="F595" s="89"/>
      <c r="G595" s="90" t="s">
        <v>213</v>
      </c>
      <c r="H595" s="91" t="s">
        <v>24</v>
      </c>
      <c r="I595" s="92"/>
      <c r="J595" s="97"/>
      <c r="K595" s="150">
        <v>0</v>
      </c>
      <c r="L595" s="150">
        <v>0</v>
      </c>
      <c r="M595" s="150">
        <v>0</v>
      </c>
      <c r="N595" s="150">
        <v>0</v>
      </c>
      <c r="O595" s="150">
        <v>0</v>
      </c>
      <c r="P595" s="150">
        <v>0</v>
      </c>
      <c r="Q595" s="150">
        <v>0</v>
      </c>
      <c r="R595" s="150">
        <v>0</v>
      </c>
      <c r="S595" s="150">
        <v>0</v>
      </c>
      <c r="T595" s="150">
        <v>0</v>
      </c>
      <c r="U595" s="150">
        <v>0</v>
      </c>
      <c r="V595" s="150">
        <v>0</v>
      </c>
      <c r="W595" s="95"/>
      <c r="X595" s="28"/>
      <c r="Y595" s="96"/>
      <c r="Z595" s="96"/>
    </row>
    <row r="596" spans="1:26" ht="21.75" customHeight="1" x14ac:dyDescent="0.45">
      <c r="A596" s="85"/>
      <c r="B596" s="86"/>
      <c r="C596" s="87"/>
      <c r="D596" s="88"/>
      <c r="E596" s="89"/>
      <c r="F596" s="89"/>
      <c r="G596" s="90" t="s">
        <v>74</v>
      </c>
      <c r="H596" s="91" t="s">
        <v>24</v>
      </c>
      <c r="I596" s="92"/>
      <c r="J596" s="97"/>
      <c r="K596" s="150">
        <v>0</v>
      </c>
      <c r="L596" s="150">
        <v>0</v>
      </c>
      <c r="M596" s="150">
        <v>0</v>
      </c>
      <c r="N596" s="150">
        <v>0</v>
      </c>
      <c r="O596" s="150">
        <v>0</v>
      </c>
      <c r="P596" s="150">
        <v>0</v>
      </c>
      <c r="Q596" s="150">
        <v>0</v>
      </c>
      <c r="R596" s="150">
        <v>0</v>
      </c>
      <c r="S596" s="150">
        <v>0</v>
      </c>
      <c r="T596" s="150">
        <v>0</v>
      </c>
      <c r="U596" s="150">
        <v>0</v>
      </c>
      <c r="V596" s="150">
        <v>0</v>
      </c>
      <c r="W596" s="95"/>
      <c r="X596" s="28"/>
      <c r="Y596" s="96"/>
      <c r="Z596" s="96"/>
    </row>
    <row r="597" spans="1:26" ht="21.75" customHeight="1" x14ac:dyDescent="0.45">
      <c r="A597" s="85"/>
      <c r="B597" s="86"/>
      <c r="C597" s="87"/>
      <c r="D597" s="88"/>
      <c r="E597" s="89"/>
      <c r="F597" s="89"/>
      <c r="G597" s="90" t="s">
        <v>75</v>
      </c>
      <c r="H597" s="91" t="s">
        <v>24</v>
      </c>
      <c r="I597" s="92"/>
      <c r="J597" s="97"/>
      <c r="K597" s="150">
        <v>0</v>
      </c>
      <c r="L597" s="150">
        <v>0</v>
      </c>
      <c r="M597" s="150">
        <v>0</v>
      </c>
      <c r="N597" s="150">
        <v>0</v>
      </c>
      <c r="O597" s="150">
        <v>0</v>
      </c>
      <c r="P597" s="150">
        <v>0</v>
      </c>
      <c r="Q597" s="150">
        <v>0</v>
      </c>
      <c r="R597" s="150">
        <v>0</v>
      </c>
      <c r="S597" s="150">
        <v>0</v>
      </c>
      <c r="T597" s="150">
        <v>0</v>
      </c>
      <c r="U597" s="150">
        <v>0</v>
      </c>
      <c r="V597" s="150">
        <v>0</v>
      </c>
      <c r="W597" s="95"/>
      <c r="X597" s="28"/>
      <c r="Y597" s="96"/>
      <c r="Z597" s="96"/>
    </row>
    <row r="598" spans="1:26" ht="21.75" customHeight="1" x14ac:dyDescent="0.45">
      <c r="A598" s="85"/>
      <c r="B598" s="86"/>
      <c r="C598" s="87"/>
      <c r="D598" s="88"/>
      <c r="E598" s="89"/>
      <c r="F598" s="89"/>
      <c r="G598" s="90" t="s">
        <v>47</v>
      </c>
      <c r="H598" s="91" t="s">
        <v>24</v>
      </c>
      <c r="I598" s="92"/>
      <c r="J598" s="97"/>
      <c r="K598" s="150">
        <v>0</v>
      </c>
      <c r="L598" s="150">
        <v>0</v>
      </c>
      <c r="M598" s="150">
        <v>0</v>
      </c>
      <c r="N598" s="150">
        <v>0</v>
      </c>
      <c r="O598" s="150">
        <v>0</v>
      </c>
      <c r="P598" s="150">
        <v>0</v>
      </c>
      <c r="Q598" s="150">
        <v>0</v>
      </c>
      <c r="R598" s="150">
        <v>0</v>
      </c>
      <c r="S598" s="150">
        <v>0</v>
      </c>
      <c r="T598" s="150">
        <v>0</v>
      </c>
      <c r="U598" s="150">
        <v>0</v>
      </c>
      <c r="V598" s="150">
        <v>0</v>
      </c>
      <c r="W598" s="95"/>
      <c r="X598" s="28"/>
      <c r="Y598" s="96"/>
      <c r="Z598" s="96"/>
    </row>
    <row r="599" spans="1:26" ht="21.75" customHeight="1" x14ac:dyDescent="0.45">
      <c r="A599" s="142"/>
      <c r="B599" s="51"/>
      <c r="C599" s="51"/>
      <c r="D599" s="143"/>
      <c r="E599" s="136"/>
      <c r="F599" s="136"/>
      <c r="G599" s="144" t="s">
        <v>155</v>
      </c>
      <c r="H599" s="138" t="s">
        <v>24</v>
      </c>
      <c r="I599" s="139"/>
      <c r="J599" s="140">
        <v>124800</v>
      </c>
      <c r="K599" s="141">
        <f t="shared" ref="K599:V599" si="99">SUM(K600:K609)</f>
        <v>0</v>
      </c>
      <c r="L599" s="141">
        <f t="shared" si="99"/>
        <v>0</v>
      </c>
      <c r="M599" s="141">
        <f t="shared" si="99"/>
        <v>14200</v>
      </c>
      <c r="N599" s="141">
        <f t="shared" si="99"/>
        <v>11000</v>
      </c>
      <c r="O599" s="141">
        <f t="shared" si="99"/>
        <v>25200</v>
      </c>
      <c r="P599" s="141">
        <f t="shared" si="99"/>
        <v>11000</v>
      </c>
      <c r="Q599" s="141">
        <f t="shared" si="99"/>
        <v>11000</v>
      </c>
      <c r="R599" s="141">
        <f t="shared" si="99"/>
        <v>16200</v>
      </c>
      <c r="S599" s="141">
        <f t="shared" si="99"/>
        <v>11000</v>
      </c>
      <c r="T599" s="141">
        <f t="shared" si="99"/>
        <v>11000</v>
      </c>
      <c r="U599" s="141">
        <f t="shared" si="99"/>
        <v>14200</v>
      </c>
      <c r="V599" s="141">
        <f t="shared" si="99"/>
        <v>0</v>
      </c>
      <c r="W599" s="4">
        <f>SUM(K599:V599)</f>
        <v>124800</v>
      </c>
      <c r="X599" s="28">
        <f>J599-W599</f>
        <v>0</v>
      </c>
      <c r="Y599" s="5"/>
      <c r="Z599" s="5"/>
    </row>
    <row r="600" spans="1:26" ht="21.75" customHeight="1" x14ac:dyDescent="0.45">
      <c r="A600" s="147"/>
      <c r="B600" s="88"/>
      <c r="C600" s="86"/>
      <c r="D600" s="148"/>
      <c r="E600" s="89"/>
      <c r="F600" s="89"/>
      <c r="G600" s="349" t="s">
        <v>49</v>
      </c>
      <c r="H600" s="149" t="s">
        <v>24</v>
      </c>
      <c r="I600" s="92"/>
      <c r="J600" s="97"/>
      <c r="K600" s="150">
        <v>0</v>
      </c>
      <c r="L600" s="150">
        <v>0</v>
      </c>
      <c r="M600" s="150">
        <v>0</v>
      </c>
      <c r="N600" s="150">
        <v>0</v>
      </c>
      <c r="O600" s="150">
        <v>0</v>
      </c>
      <c r="P600" s="150">
        <v>0</v>
      </c>
      <c r="Q600" s="150">
        <v>0</v>
      </c>
      <c r="R600" s="150">
        <v>0</v>
      </c>
      <c r="S600" s="150">
        <v>0</v>
      </c>
      <c r="T600" s="150">
        <v>0</v>
      </c>
      <c r="U600" s="150">
        <v>0</v>
      </c>
      <c r="V600" s="150">
        <v>0</v>
      </c>
      <c r="W600" s="4"/>
      <c r="X600" s="28"/>
      <c r="Y600" s="5"/>
      <c r="Z600" s="5"/>
    </row>
    <row r="601" spans="1:26" ht="21.75" customHeight="1" x14ac:dyDescent="0.45">
      <c r="A601" s="147"/>
      <c r="B601" s="88"/>
      <c r="C601" s="86"/>
      <c r="D601" s="148"/>
      <c r="E601" s="89"/>
      <c r="F601" s="89"/>
      <c r="G601" s="349" t="s">
        <v>50</v>
      </c>
      <c r="H601" s="149" t="s">
        <v>24</v>
      </c>
      <c r="I601" s="92"/>
      <c r="J601" s="97"/>
      <c r="K601" s="150">
        <v>0</v>
      </c>
      <c r="L601" s="150">
        <v>0</v>
      </c>
      <c r="M601" s="150">
        <v>0</v>
      </c>
      <c r="N601" s="150">
        <v>0</v>
      </c>
      <c r="O601" s="150">
        <v>0</v>
      </c>
      <c r="P601" s="150">
        <v>0</v>
      </c>
      <c r="Q601" s="150">
        <v>0</v>
      </c>
      <c r="R601" s="150">
        <v>0</v>
      </c>
      <c r="S601" s="150">
        <v>0</v>
      </c>
      <c r="T601" s="150">
        <v>0</v>
      </c>
      <c r="U601" s="150">
        <v>0</v>
      </c>
      <c r="V601" s="150">
        <v>0</v>
      </c>
      <c r="W601" s="4"/>
      <c r="X601" s="28"/>
      <c r="Y601" s="5"/>
      <c r="Z601" s="5"/>
    </row>
    <row r="602" spans="1:26" ht="21.75" customHeight="1" x14ac:dyDescent="0.45">
      <c r="A602" s="147"/>
      <c r="B602" s="88"/>
      <c r="C602" s="86"/>
      <c r="D602" s="148"/>
      <c r="E602" s="89"/>
      <c r="F602" s="89"/>
      <c r="G602" s="349" t="s">
        <v>51</v>
      </c>
      <c r="H602" s="149" t="s">
        <v>24</v>
      </c>
      <c r="I602" s="92"/>
      <c r="J602" s="97">
        <v>99000</v>
      </c>
      <c r="K602" s="150">
        <v>0</v>
      </c>
      <c r="L602" s="150">
        <v>0</v>
      </c>
      <c r="M602" s="150">
        <v>11000</v>
      </c>
      <c r="N602" s="150">
        <v>11000</v>
      </c>
      <c r="O602" s="150">
        <v>11000</v>
      </c>
      <c r="P602" s="150">
        <v>11000</v>
      </c>
      <c r="Q602" s="150">
        <v>11000</v>
      </c>
      <c r="R602" s="150">
        <v>11000</v>
      </c>
      <c r="S602" s="150">
        <v>11000</v>
      </c>
      <c r="T602" s="150">
        <v>11000</v>
      </c>
      <c r="U602" s="150">
        <v>11000</v>
      </c>
      <c r="V602" s="150">
        <v>0</v>
      </c>
      <c r="W602" s="4"/>
      <c r="X602" s="28"/>
      <c r="Y602" s="5"/>
      <c r="Z602" s="5"/>
    </row>
    <row r="603" spans="1:26" ht="21.75" customHeight="1" x14ac:dyDescent="0.45">
      <c r="A603" s="147"/>
      <c r="B603" s="88"/>
      <c r="C603" s="86"/>
      <c r="D603" s="148"/>
      <c r="E603" s="89"/>
      <c r="F603" s="89"/>
      <c r="G603" s="349" t="s">
        <v>52</v>
      </c>
      <c r="H603" s="149" t="s">
        <v>24</v>
      </c>
      <c r="I603" s="92"/>
      <c r="J603" s="97">
        <v>8400</v>
      </c>
      <c r="K603" s="150">
        <v>0</v>
      </c>
      <c r="L603" s="150">
        <v>0</v>
      </c>
      <c r="M603" s="150">
        <v>2100</v>
      </c>
      <c r="N603" s="150"/>
      <c r="O603" s="150">
        <v>2100</v>
      </c>
      <c r="P603" s="150"/>
      <c r="Q603" s="150"/>
      <c r="R603" s="150">
        <v>2100</v>
      </c>
      <c r="S603" s="150"/>
      <c r="T603" s="150"/>
      <c r="U603" s="150">
        <v>2100</v>
      </c>
      <c r="V603" s="150"/>
      <c r="W603" s="4"/>
      <c r="X603" s="28"/>
      <c r="Y603" s="5"/>
      <c r="Z603" s="5"/>
    </row>
    <row r="604" spans="1:26" ht="21.75" customHeight="1" x14ac:dyDescent="0.45">
      <c r="A604" s="147"/>
      <c r="B604" s="88"/>
      <c r="C604" s="86"/>
      <c r="D604" s="148"/>
      <c r="E604" s="89"/>
      <c r="F604" s="89"/>
      <c r="G604" s="349" t="s">
        <v>53</v>
      </c>
      <c r="H604" s="149" t="s">
        <v>24</v>
      </c>
      <c r="I604" s="92"/>
      <c r="J604" s="97"/>
      <c r="K604" s="150">
        <v>0</v>
      </c>
      <c r="L604" s="150">
        <v>0</v>
      </c>
      <c r="M604" s="150">
        <v>0</v>
      </c>
      <c r="N604" s="150">
        <v>0</v>
      </c>
      <c r="O604" s="150">
        <v>0</v>
      </c>
      <c r="P604" s="150">
        <v>0</v>
      </c>
      <c r="Q604" s="150">
        <v>0</v>
      </c>
      <c r="R604" s="150">
        <v>0</v>
      </c>
      <c r="S604" s="150">
        <v>0</v>
      </c>
      <c r="T604" s="150">
        <v>0</v>
      </c>
      <c r="U604" s="150">
        <v>0</v>
      </c>
      <c r="V604" s="150">
        <v>0</v>
      </c>
      <c r="W604" s="4"/>
      <c r="X604" s="28"/>
      <c r="Y604" s="5"/>
      <c r="Z604" s="5"/>
    </row>
    <row r="605" spans="1:26" ht="21.75" customHeight="1" x14ac:dyDescent="0.45">
      <c r="A605" s="147"/>
      <c r="B605" s="88"/>
      <c r="C605" s="86"/>
      <c r="D605" s="148"/>
      <c r="E605" s="89"/>
      <c r="F605" s="89"/>
      <c r="G605" s="349" t="s">
        <v>54</v>
      </c>
      <c r="H605" s="149" t="s">
        <v>24</v>
      </c>
      <c r="I605" s="92"/>
      <c r="J605" s="97"/>
      <c r="K605" s="150">
        <v>0</v>
      </c>
      <c r="L605" s="150">
        <v>0</v>
      </c>
      <c r="M605" s="150">
        <v>0</v>
      </c>
      <c r="N605" s="150">
        <v>0</v>
      </c>
      <c r="O605" s="150">
        <v>0</v>
      </c>
      <c r="P605" s="150">
        <v>0</v>
      </c>
      <c r="Q605" s="150">
        <v>0</v>
      </c>
      <c r="R605" s="150">
        <v>0</v>
      </c>
      <c r="S605" s="150">
        <v>0</v>
      </c>
      <c r="T605" s="150">
        <v>0</v>
      </c>
      <c r="U605" s="150">
        <v>0</v>
      </c>
      <c r="V605" s="150">
        <v>0</v>
      </c>
      <c r="W605" s="4"/>
      <c r="X605" s="28"/>
      <c r="Y605" s="5"/>
      <c r="Z605" s="5"/>
    </row>
    <row r="606" spans="1:26" ht="21.75" customHeight="1" x14ac:dyDescent="0.45">
      <c r="A606" s="147"/>
      <c r="B606" s="88"/>
      <c r="C606" s="86"/>
      <c r="D606" s="148"/>
      <c r="E606" s="89"/>
      <c r="F606" s="89"/>
      <c r="G606" s="87" t="s">
        <v>55</v>
      </c>
      <c r="H606" s="149" t="s">
        <v>24</v>
      </c>
      <c r="I606" s="92"/>
      <c r="J606" s="97">
        <v>6000</v>
      </c>
      <c r="K606" s="150">
        <v>0</v>
      </c>
      <c r="L606" s="150">
        <v>0</v>
      </c>
      <c r="M606" s="150">
        <v>0</v>
      </c>
      <c r="N606" s="150">
        <v>0</v>
      </c>
      <c r="O606" s="150">
        <v>6000</v>
      </c>
      <c r="P606" s="150">
        <v>0</v>
      </c>
      <c r="Q606" s="150">
        <v>0</v>
      </c>
      <c r="R606" s="150">
        <v>0</v>
      </c>
      <c r="S606" s="150">
        <v>0</v>
      </c>
      <c r="T606" s="150">
        <v>0</v>
      </c>
      <c r="U606" s="150">
        <v>0</v>
      </c>
      <c r="V606" s="150">
        <v>0</v>
      </c>
      <c r="W606" s="4"/>
      <c r="X606" s="28"/>
      <c r="Y606" s="5"/>
      <c r="Z606" s="5"/>
    </row>
    <row r="607" spans="1:26" ht="21.75" customHeight="1" x14ac:dyDescent="0.45">
      <c r="A607" s="147"/>
      <c r="B607" s="88"/>
      <c r="C607" s="86"/>
      <c r="D607" s="148"/>
      <c r="E607" s="89"/>
      <c r="F607" s="89"/>
      <c r="G607" s="87" t="s">
        <v>56</v>
      </c>
      <c r="H607" s="149" t="s">
        <v>24</v>
      </c>
      <c r="I607" s="92"/>
      <c r="J607" s="97">
        <v>4400</v>
      </c>
      <c r="K607" s="150">
        <v>0</v>
      </c>
      <c r="L607" s="150">
        <v>0</v>
      </c>
      <c r="M607" s="150">
        <v>1100</v>
      </c>
      <c r="N607" s="150">
        <v>0</v>
      </c>
      <c r="O607" s="150">
        <v>1100</v>
      </c>
      <c r="P607" s="150">
        <v>0</v>
      </c>
      <c r="Q607" s="150">
        <v>0</v>
      </c>
      <c r="R607" s="150">
        <v>1100</v>
      </c>
      <c r="S607" s="150">
        <v>0</v>
      </c>
      <c r="T607" s="150">
        <v>0</v>
      </c>
      <c r="U607" s="150">
        <v>1100</v>
      </c>
      <c r="V607" s="150">
        <v>0</v>
      </c>
      <c r="W607" s="4"/>
      <c r="X607" s="28"/>
      <c r="Y607" s="5"/>
      <c r="Z607" s="5"/>
    </row>
    <row r="608" spans="1:26" ht="21.75" customHeight="1" x14ac:dyDescent="0.45">
      <c r="A608" s="147"/>
      <c r="B608" s="88"/>
      <c r="C608" s="86"/>
      <c r="D608" s="148"/>
      <c r="E608" s="89"/>
      <c r="F608" s="89"/>
      <c r="G608" s="87" t="s">
        <v>57</v>
      </c>
      <c r="H608" s="149" t="s">
        <v>24</v>
      </c>
      <c r="I608" s="92"/>
      <c r="J608" s="97">
        <v>5000</v>
      </c>
      <c r="K608" s="150">
        <v>0</v>
      </c>
      <c r="L608" s="150">
        <v>0</v>
      </c>
      <c r="M608" s="150">
        <v>0</v>
      </c>
      <c r="N608" s="150">
        <v>0</v>
      </c>
      <c r="O608" s="150">
        <v>5000</v>
      </c>
      <c r="P608" s="150">
        <v>0</v>
      </c>
      <c r="Q608" s="150">
        <v>0</v>
      </c>
      <c r="R608" s="150">
        <v>0</v>
      </c>
      <c r="S608" s="150">
        <v>0</v>
      </c>
      <c r="T608" s="150">
        <v>0</v>
      </c>
      <c r="U608" s="150">
        <v>0</v>
      </c>
      <c r="V608" s="150">
        <v>0</v>
      </c>
      <c r="W608" s="4"/>
      <c r="X608" s="28"/>
      <c r="Y608" s="5"/>
      <c r="Z608" s="5"/>
    </row>
    <row r="609" spans="1:26" ht="21.75" customHeight="1" x14ac:dyDescent="0.45">
      <c r="A609" s="147"/>
      <c r="B609" s="88"/>
      <c r="C609" s="86"/>
      <c r="D609" s="148"/>
      <c r="E609" s="89"/>
      <c r="F609" s="89"/>
      <c r="G609" s="87" t="s">
        <v>214</v>
      </c>
      <c r="H609" s="149" t="s">
        <v>24</v>
      </c>
      <c r="I609" s="92"/>
      <c r="J609" s="97">
        <v>2000</v>
      </c>
      <c r="K609" s="150">
        <v>0</v>
      </c>
      <c r="L609" s="150">
        <v>0</v>
      </c>
      <c r="M609" s="150">
        <v>0</v>
      </c>
      <c r="N609" s="150">
        <v>0</v>
      </c>
      <c r="O609" s="150">
        <v>0</v>
      </c>
      <c r="P609" s="150">
        <v>0</v>
      </c>
      <c r="Q609" s="150">
        <v>0</v>
      </c>
      <c r="R609" s="150">
        <v>2000</v>
      </c>
      <c r="S609" s="150">
        <v>0</v>
      </c>
      <c r="T609" s="150">
        <v>0</v>
      </c>
      <c r="U609" s="150">
        <v>0</v>
      </c>
      <c r="V609" s="150">
        <v>0</v>
      </c>
      <c r="W609" s="4"/>
      <c r="X609" s="28"/>
      <c r="Y609" s="5"/>
      <c r="Z609" s="5"/>
    </row>
    <row r="610" spans="1:26" ht="21.75" customHeight="1" x14ac:dyDescent="0.45">
      <c r="A610" s="147"/>
      <c r="B610" s="88"/>
      <c r="C610" s="86"/>
      <c r="D610" s="148"/>
      <c r="E610" s="152" t="s">
        <v>37</v>
      </c>
      <c r="F610" s="89"/>
      <c r="G610" s="89"/>
      <c r="H610" s="149" t="s">
        <v>24</v>
      </c>
      <c r="I610" s="92"/>
      <c r="J610" s="155">
        <v>0</v>
      </c>
      <c r="K610" s="150">
        <v>0</v>
      </c>
      <c r="L610" s="150">
        <v>0</v>
      </c>
      <c r="M610" s="150">
        <v>0</v>
      </c>
      <c r="N610" s="150">
        <v>0</v>
      </c>
      <c r="O610" s="150">
        <v>0</v>
      </c>
      <c r="P610" s="150">
        <v>0</v>
      </c>
      <c r="Q610" s="150">
        <v>0</v>
      </c>
      <c r="R610" s="150">
        <v>0</v>
      </c>
      <c r="S610" s="150">
        <v>0</v>
      </c>
      <c r="T610" s="150">
        <v>0</v>
      </c>
      <c r="U610" s="150">
        <v>0</v>
      </c>
      <c r="V610" s="150">
        <v>0</v>
      </c>
      <c r="W610" s="4">
        <f>SUM(K610:V610)</f>
        <v>0</v>
      </c>
      <c r="X610" s="28">
        <f>J610-W610</f>
        <v>0</v>
      </c>
      <c r="Y610" s="5"/>
      <c r="Z610" s="5"/>
    </row>
    <row r="611" spans="1:26" ht="21.75" customHeight="1" x14ac:dyDescent="0.45">
      <c r="A611" s="167"/>
      <c r="B611" s="168"/>
      <c r="C611" s="168"/>
      <c r="D611" s="160"/>
      <c r="E611" s="176" t="s">
        <v>19</v>
      </c>
      <c r="F611" s="387" t="s">
        <v>215</v>
      </c>
      <c r="G611" s="352"/>
      <c r="H611" s="388" t="s">
        <v>42</v>
      </c>
      <c r="I611" s="322">
        <f ca="1">IFERROR(__xludf.DUMMYFUNCTION("IMPORTRANGE(""https://docs.google.com/spreadsheets/d/1C3CXT74ZlgGe6_JY_1olB1XN4rF0dxEuIIF-xsYjHgg/edit?usp=sharing"",""งบกองทุน!Ed63"")"),200)</f>
        <v>200</v>
      </c>
      <c r="J611" s="145"/>
      <c r="K611" s="150"/>
      <c r="L611" s="150">
        <v>20</v>
      </c>
      <c r="M611" s="150">
        <v>30</v>
      </c>
      <c r="N611" s="150">
        <v>15</v>
      </c>
      <c r="O611" s="150">
        <v>15</v>
      </c>
      <c r="P611" s="150">
        <v>20</v>
      </c>
      <c r="Q611" s="150">
        <v>15</v>
      </c>
      <c r="R611" s="150">
        <v>15</v>
      </c>
      <c r="S611" s="150">
        <v>20</v>
      </c>
      <c r="T611" s="150">
        <v>15</v>
      </c>
      <c r="U611" s="150">
        <v>15</v>
      </c>
      <c r="V611" s="150">
        <v>20</v>
      </c>
      <c r="W611" s="4"/>
      <c r="X611" s="28"/>
      <c r="Y611" s="5"/>
      <c r="Z611" s="5"/>
    </row>
    <row r="612" spans="1:26" ht="21.75" customHeight="1" x14ac:dyDescent="0.45">
      <c r="A612" s="167"/>
      <c r="B612" s="168"/>
      <c r="C612" s="168"/>
      <c r="D612" s="160"/>
      <c r="E612" s="160"/>
      <c r="F612" s="176" t="s">
        <v>216</v>
      </c>
      <c r="G612" s="161"/>
      <c r="H612" s="386"/>
      <c r="I612" s="163"/>
      <c r="J612" s="145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4"/>
      <c r="X612" s="28"/>
      <c r="Y612" s="5"/>
      <c r="Z612" s="5"/>
    </row>
    <row r="613" spans="1:26" ht="21.75" customHeight="1" x14ac:dyDescent="0.45">
      <c r="A613" s="167"/>
      <c r="B613" s="168"/>
      <c r="C613" s="168"/>
      <c r="D613" s="160"/>
      <c r="E613" s="176" t="s">
        <v>19</v>
      </c>
      <c r="F613" s="176" t="s">
        <v>217</v>
      </c>
      <c r="G613" s="161"/>
      <c r="H613" s="386" t="s">
        <v>96</v>
      </c>
      <c r="I613" s="163">
        <v>4</v>
      </c>
      <c r="J613" s="145"/>
      <c r="K613" s="150"/>
      <c r="L613" s="150"/>
      <c r="M613" s="150">
        <v>1</v>
      </c>
      <c r="N613" s="150"/>
      <c r="O613" s="150">
        <v>1</v>
      </c>
      <c r="P613" s="150"/>
      <c r="Q613" s="150"/>
      <c r="R613" s="150">
        <v>1</v>
      </c>
      <c r="S613" s="150"/>
      <c r="T613" s="150"/>
      <c r="U613" s="150">
        <v>1</v>
      </c>
      <c r="V613" s="150"/>
      <c r="W613" s="4"/>
      <c r="X613" s="28"/>
      <c r="Y613" s="5"/>
      <c r="Z613" s="5"/>
    </row>
    <row r="614" spans="1:26" ht="21.75" customHeight="1" x14ac:dyDescent="0.45">
      <c r="A614" s="167"/>
      <c r="B614" s="168"/>
      <c r="C614" s="168"/>
      <c r="D614" s="160"/>
      <c r="E614" s="160"/>
      <c r="F614" s="176" t="s">
        <v>218</v>
      </c>
      <c r="G614" s="161"/>
      <c r="H614" s="386" t="s">
        <v>42</v>
      </c>
      <c r="I614" s="163">
        <v>0</v>
      </c>
      <c r="J614" s="145"/>
      <c r="K614" s="150"/>
      <c r="L614" s="150"/>
      <c r="M614" s="150">
        <v>20</v>
      </c>
      <c r="N614" s="150"/>
      <c r="O614" s="150">
        <v>20</v>
      </c>
      <c r="P614" s="150"/>
      <c r="Q614" s="150"/>
      <c r="R614" s="150">
        <v>20</v>
      </c>
      <c r="S614" s="150"/>
      <c r="T614" s="150"/>
      <c r="U614" s="150">
        <v>20</v>
      </c>
      <c r="V614" s="150"/>
      <c r="W614" s="4"/>
      <c r="X614" s="28"/>
      <c r="Y614" s="5"/>
      <c r="Z614" s="5"/>
    </row>
    <row r="615" spans="1:26" ht="21.75" customHeight="1" x14ac:dyDescent="0.45">
      <c r="A615" s="167"/>
      <c r="B615" s="168"/>
      <c r="C615" s="168"/>
      <c r="D615" s="160"/>
      <c r="E615" s="160"/>
      <c r="F615" s="176" t="s">
        <v>219</v>
      </c>
      <c r="G615" s="161"/>
      <c r="H615" s="386" t="s">
        <v>42</v>
      </c>
      <c r="I615" s="163">
        <v>0</v>
      </c>
      <c r="J615" s="145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4"/>
      <c r="X615" s="28"/>
      <c r="Y615" s="5"/>
      <c r="Z615" s="5"/>
    </row>
    <row r="616" spans="1:26" ht="21.75" customHeight="1" x14ac:dyDescent="0.45">
      <c r="A616" s="167"/>
      <c r="B616" s="168"/>
      <c r="C616" s="168"/>
      <c r="D616" s="160"/>
      <c r="E616" s="160"/>
      <c r="F616" s="176" t="s">
        <v>220</v>
      </c>
      <c r="G616" s="320"/>
      <c r="H616" s="386" t="s">
        <v>42</v>
      </c>
      <c r="I616" s="163">
        <v>0</v>
      </c>
      <c r="J616" s="145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4"/>
      <c r="X616" s="28"/>
      <c r="Y616" s="5"/>
      <c r="Z616" s="5"/>
    </row>
    <row r="617" spans="1:26" ht="21.75" customHeight="1" x14ac:dyDescent="0.45">
      <c r="A617" s="167"/>
      <c r="B617" s="168"/>
      <c r="C617" s="168"/>
      <c r="D617" s="160"/>
      <c r="E617" s="160"/>
      <c r="F617" s="176" t="s">
        <v>221</v>
      </c>
      <c r="G617" s="320"/>
      <c r="H617" s="386" t="s">
        <v>42</v>
      </c>
      <c r="I617" s="163">
        <v>0</v>
      </c>
      <c r="J617" s="145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4"/>
      <c r="X617" s="28"/>
      <c r="Y617" s="5"/>
      <c r="Z617" s="5"/>
    </row>
    <row r="618" spans="1:26" ht="21.75" customHeight="1" x14ac:dyDescent="0.45">
      <c r="A618" s="340"/>
      <c r="B618" s="341">
        <v>9</v>
      </c>
      <c r="C618" s="342" t="s">
        <v>222</v>
      </c>
      <c r="D618" s="342"/>
      <c r="E618" s="342"/>
      <c r="F618" s="342"/>
      <c r="G618" s="343"/>
      <c r="H618" s="344" t="s">
        <v>42</v>
      </c>
      <c r="I618" s="345">
        <f ca="1">I638</f>
        <v>0</v>
      </c>
      <c r="J618" s="346">
        <f t="shared" ref="J618:V618" si="100">SUM(J619)</f>
        <v>0</v>
      </c>
      <c r="K618" s="347">
        <f t="shared" si="100"/>
        <v>0</v>
      </c>
      <c r="L618" s="347">
        <f t="shared" si="100"/>
        <v>0</v>
      </c>
      <c r="M618" s="347">
        <f t="shared" si="100"/>
        <v>0</v>
      </c>
      <c r="N618" s="347">
        <f t="shared" si="100"/>
        <v>0</v>
      </c>
      <c r="O618" s="347">
        <f t="shared" si="100"/>
        <v>0</v>
      </c>
      <c r="P618" s="347">
        <f t="shared" si="100"/>
        <v>0</v>
      </c>
      <c r="Q618" s="347">
        <f t="shared" si="100"/>
        <v>0</v>
      </c>
      <c r="R618" s="347">
        <f t="shared" si="100"/>
        <v>0</v>
      </c>
      <c r="S618" s="347">
        <f t="shared" si="100"/>
        <v>0</v>
      </c>
      <c r="T618" s="347">
        <f t="shared" si="100"/>
        <v>0</v>
      </c>
      <c r="U618" s="347">
        <f t="shared" si="100"/>
        <v>0</v>
      </c>
      <c r="V618" s="348">
        <f t="shared" si="100"/>
        <v>0</v>
      </c>
      <c r="W618" s="4">
        <f>SUM(K618:V618)</f>
        <v>0</v>
      </c>
      <c r="X618" s="28">
        <f>J618-W618</f>
        <v>0</v>
      </c>
      <c r="Y618" s="5"/>
      <c r="Z618" s="5"/>
    </row>
    <row r="619" spans="1:26" ht="21.75" customHeight="1" x14ac:dyDescent="0.45">
      <c r="A619" s="142"/>
      <c r="B619" s="51"/>
      <c r="C619" s="51" t="s">
        <v>21</v>
      </c>
      <c r="D619" s="192" t="s">
        <v>22</v>
      </c>
      <c r="E619" s="136"/>
      <c r="F619" s="136" t="s">
        <v>19</v>
      </c>
      <c r="G619" s="137" t="s">
        <v>153</v>
      </c>
      <c r="H619" s="138" t="s">
        <v>24</v>
      </c>
      <c r="I619" s="139"/>
      <c r="J619" s="84">
        <f t="shared" ref="J619:V619" si="101">SUM(J620,J625)</f>
        <v>0</v>
      </c>
      <c r="K619" s="141">
        <f t="shared" si="101"/>
        <v>0</v>
      </c>
      <c r="L619" s="141">
        <f t="shared" si="101"/>
        <v>0</v>
      </c>
      <c r="M619" s="141">
        <f t="shared" si="101"/>
        <v>0</v>
      </c>
      <c r="N619" s="141">
        <f t="shared" si="101"/>
        <v>0</v>
      </c>
      <c r="O619" s="141">
        <f t="shared" si="101"/>
        <v>0</v>
      </c>
      <c r="P619" s="141">
        <f t="shared" si="101"/>
        <v>0</v>
      </c>
      <c r="Q619" s="141">
        <f t="shared" si="101"/>
        <v>0</v>
      </c>
      <c r="R619" s="141">
        <f t="shared" si="101"/>
        <v>0</v>
      </c>
      <c r="S619" s="141">
        <f t="shared" si="101"/>
        <v>0</v>
      </c>
      <c r="T619" s="141">
        <f t="shared" si="101"/>
        <v>0</v>
      </c>
      <c r="U619" s="141">
        <f t="shared" si="101"/>
        <v>0</v>
      </c>
      <c r="V619" s="141">
        <f t="shared" si="101"/>
        <v>0</v>
      </c>
      <c r="W619" s="4">
        <f>SUM(K619:V619)</f>
        <v>0</v>
      </c>
      <c r="X619" s="28">
        <f>J619-W619</f>
        <v>0</v>
      </c>
      <c r="Y619" s="5"/>
      <c r="Z619" s="5"/>
    </row>
    <row r="620" spans="1:26" ht="21.75" customHeight="1" x14ac:dyDescent="0.45">
      <c r="A620" s="142"/>
      <c r="B620" s="51"/>
      <c r="C620" s="51"/>
      <c r="D620" s="143"/>
      <c r="E620" s="136"/>
      <c r="F620" s="136"/>
      <c r="G620" s="144" t="s">
        <v>154</v>
      </c>
      <c r="H620" s="138" t="s">
        <v>24</v>
      </c>
      <c r="I620" s="139"/>
      <c r="J620" s="140">
        <v>0</v>
      </c>
      <c r="K620" s="141">
        <f t="shared" ref="K620:V620" si="102">SUM(K621:K624)</f>
        <v>0</v>
      </c>
      <c r="L620" s="141">
        <f t="shared" si="102"/>
        <v>0</v>
      </c>
      <c r="M620" s="141">
        <f t="shared" si="102"/>
        <v>0</v>
      </c>
      <c r="N620" s="141">
        <f t="shared" si="102"/>
        <v>0</v>
      </c>
      <c r="O620" s="141">
        <f t="shared" si="102"/>
        <v>0</v>
      </c>
      <c r="P620" s="141">
        <f t="shared" si="102"/>
        <v>0</v>
      </c>
      <c r="Q620" s="141">
        <f t="shared" si="102"/>
        <v>0</v>
      </c>
      <c r="R620" s="141">
        <f t="shared" si="102"/>
        <v>0</v>
      </c>
      <c r="S620" s="141">
        <f t="shared" si="102"/>
        <v>0</v>
      </c>
      <c r="T620" s="141">
        <f t="shared" si="102"/>
        <v>0</v>
      </c>
      <c r="U620" s="141">
        <f t="shared" si="102"/>
        <v>0</v>
      </c>
      <c r="V620" s="141">
        <f t="shared" si="102"/>
        <v>0</v>
      </c>
      <c r="W620" s="4"/>
      <c r="X620" s="28"/>
      <c r="Y620" s="5"/>
      <c r="Z620" s="5"/>
    </row>
    <row r="621" spans="1:26" ht="21.75" customHeight="1" x14ac:dyDescent="0.45">
      <c r="A621" s="85"/>
      <c r="B621" s="86"/>
      <c r="C621" s="87"/>
      <c r="D621" s="88"/>
      <c r="E621" s="89"/>
      <c r="F621" s="89"/>
      <c r="G621" s="90" t="s">
        <v>73</v>
      </c>
      <c r="H621" s="91" t="s">
        <v>24</v>
      </c>
      <c r="I621" s="92"/>
      <c r="J621" s="97"/>
      <c r="K621" s="150">
        <v>0</v>
      </c>
      <c r="L621" s="150">
        <v>0</v>
      </c>
      <c r="M621" s="150">
        <v>0</v>
      </c>
      <c r="N621" s="150">
        <v>0</v>
      </c>
      <c r="O621" s="150">
        <v>0</v>
      </c>
      <c r="P621" s="150">
        <v>0</v>
      </c>
      <c r="Q621" s="150">
        <v>0</v>
      </c>
      <c r="R621" s="150">
        <v>0</v>
      </c>
      <c r="S621" s="150">
        <v>0</v>
      </c>
      <c r="T621" s="150">
        <v>0</v>
      </c>
      <c r="U621" s="150">
        <v>0</v>
      </c>
      <c r="V621" s="150">
        <v>0</v>
      </c>
      <c r="W621" s="95"/>
      <c r="X621" s="28"/>
      <c r="Y621" s="96"/>
      <c r="Z621" s="96"/>
    </row>
    <row r="622" spans="1:26" ht="21.75" customHeight="1" x14ac:dyDescent="0.45">
      <c r="A622" s="85"/>
      <c r="B622" s="86"/>
      <c r="C622" s="87"/>
      <c r="D622" s="88"/>
      <c r="E622" s="89"/>
      <c r="F622" s="89"/>
      <c r="G622" s="90" t="s">
        <v>74</v>
      </c>
      <c r="H622" s="91" t="s">
        <v>24</v>
      </c>
      <c r="I622" s="92"/>
      <c r="J622" s="97"/>
      <c r="K622" s="150">
        <v>0</v>
      </c>
      <c r="L622" s="150">
        <v>0</v>
      </c>
      <c r="M622" s="150">
        <v>0</v>
      </c>
      <c r="N622" s="150">
        <v>0</v>
      </c>
      <c r="O622" s="150">
        <v>0</v>
      </c>
      <c r="P622" s="150">
        <v>0</v>
      </c>
      <c r="Q622" s="150">
        <v>0</v>
      </c>
      <c r="R622" s="150">
        <v>0</v>
      </c>
      <c r="S622" s="150">
        <v>0</v>
      </c>
      <c r="T622" s="150">
        <v>0</v>
      </c>
      <c r="U622" s="150">
        <v>0</v>
      </c>
      <c r="V622" s="150">
        <v>0</v>
      </c>
      <c r="W622" s="95"/>
      <c r="X622" s="28"/>
      <c r="Y622" s="96"/>
      <c r="Z622" s="96"/>
    </row>
    <row r="623" spans="1:26" ht="21.75" customHeight="1" x14ac:dyDescent="0.45">
      <c r="A623" s="85"/>
      <c r="B623" s="86"/>
      <c r="C623" s="87"/>
      <c r="D623" s="88"/>
      <c r="E623" s="89"/>
      <c r="F623" s="89"/>
      <c r="G623" s="90" t="s">
        <v>75</v>
      </c>
      <c r="H623" s="91" t="s">
        <v>24</v>
      </c>
      <c r="I623" s="92"/>
      <c r="J623" s="97"/>
      <c r="K623" s="150">
        <v>0</v>
      </c>
      <c r="L623" s="150">
        <v>0</v>
      </c>
      <c r="M623" s="150">
        <v>0</v>
      </c>
      <c r="N623" s="150">
        <v>0</v>
      </c>
      <c r="O623" s="150">
        <v>0</v>
      </c>
      <c r="P623" s="150">
        <v>0</v>
      </c>
      <c r="Q623" s="150">
        <v>0</v>
      </c>
      <c r="R623" s="150">
        <v>0</v>
      </c>
      <c r="S623" s="150">
        <v>0</v>
      </c>
      <c r="T623" s="150">
        <v>0</v>
      </c>
      <c r="U623" s="150">
        <v>0</v>
      </c>
      <c r="V623" s="150">
        <v>0</v>
      </c>
      <c r="W623" s="95"/>
      <c r="X623" s="28"/>
      <c r="Y623" s="96"/>
      <c r="Z623" s="96"/>
    </row>
    <row r="624" spans="1:26" ht="21.75" customHeight="1" x14ac:dyDescent="0.45">
      <c r="A624" s="85"/>
      <c r="B624" s="86"/>
      <c r="C624" s="87"/>
      <c r="D624" s="88"/>
      <c r="E624" s="89"/>
      <c r="F624" s="89"/>
      <c r="G624" s="90" t="s">
        <v>47</v>
      </c>
      <c r="H624" s="91" t="s">
        <v>24</v>
      </c>
      <c r="I624" s="92"/>
      <c r="J624" s="97"/>
      <c r="K624" s="150">
        <v>0</v>
      </c>
      <c r="L624" s="150">
        <v>0</v>
      </c>
      <c r="M624" s="150">
        <v>0</v>
      </c>
      <c r="N624" s="150">
        <v>0</v>
      </c>
      <c r="O624" s="150">
        <v>0</v>
      </c>
      <c r="P624" s="150">
        <v>0</v>
      </c>
      <c r="Q624" s="150">
        <v>0</v>
      </c>
      <c r="R624" s="150">
        <v>0</v>
      </c>
      <c r="S624" s="150">
        <v>0</v>
      </c>
      <c r="T624" s="150">
        <v>0</v>
      </c>
      <c r="U624" s="150">
        <v>0</v>
      </c>
      <c r="V624" s="150">
        <v>0</v>
      </c>
      <c r="W624" s="95"/>
      <c r="X624" s="28"/>
      <c r="Y624" s="96"/>
      <c r="Z624" s="96"/>
    </row>
    <row r="625" spans="1:26" ht="21.75" customHeight="1" x14ac:dyDescent="0.45">
      <c r="A625" s="142"/>
      <c r="B625" s="51"/>
      <c r="C625" s="51"/>
      <c r="D625" s="143"/>
      <c r="E625" s="136"/>
      <c r="F625" s="136"/>
      <c r="G625" s="144" t="s">
        <v>155</v>
      </c>
      <c r="H625" s="138" t="s">
        <v>24</v>
      </c>
      <c r="I625" s="139"/>
      <c r="J625" s="140">
        <v>0</v>
      </c>
      <c r="K625" s="141">
        <f t="shared" ref="K625:V625" si="103">SUM(K626:K635)</f>
        <v>0</v>
      </c>
      <c r="L625" s="141">
        <f t="shared" si="103"/>
        <v>0</v>
      </c>
      <c r="M625" s="141">
        <f t="shared" si="103"/>
        <v>0</v>
      </c>
      <c r="N625" s="141">
        <f t="shared" si="103"/>
        <v>0</v>
      </c>
      <c r="O625" s="141">
        <f t="shared" si="103"/>
        <v>0</v>
      </c>
      <c r="P625" s="141">
        <f t="shared" si="103"/>
        <v>0</v>
      </c>
      <c r="Q625" s="141">
        <f t="shared" si="103"/>
        <v>0</v>
      </c>
      <c r="R625" s="141">
        <f t="shared" si="103"/>
        <v>0</v>
      </c>
      <c r="S625" s="141">
        <f t="shared" si="103"/>
        <v>0</v>
      </c>
      <c r="T625" s="141">
        <f t="shared" si="103"/>
        <v>0</v>
      </c>
      <c r="U625" s="141">
        <f t="shared" si="103"/>
        <v>0</v>
      </c>
      <c r="V625" s="141">
        <f t="shared" si="103"/>
        <v>0</v>
      </c>
      <c r="W625" s="4">
        <f>SUM(K625:V625)</f>
        <v>0</v>
      </c>
      <c r="X625" s="28">
        <f>J625-W625</f>
        <v>0</v>
      </c>
      <c r="Y625" s="5"/>
      <c r="Z625" s="5"/>
    </row>
    <row r="626" spans="1:26" ht="21.75" customHeight="1" x14ac:dyDescent="0.45">
      <c r="A626" s="147"/>
      <c r="B626" s="88"/>
      <c r="C626" s="86"/>
      <c r="D626" s="148"/>
      <c r="E626" s="89"/>
      <c r="F626" s="89"/>
      <c r="G626" s="349" t="s">
        <v>49</v>
      </c>
      <c r="H626" s="149" t="s">
        <v>24</v>
      </c>
      <c r="I626" s="92"/>
      <c r="J626" s="97"/>
      <c r="K626" s="150">
        <v>0</v>
      </c>
      <c r="L626" s="150">
        <v>0</v>
      </c>
      <c r="M626" s="150">
        <v>0</v>
      </c>
      <c r="N626" s="150">
        <v>0</v>
      </c>
      <c r="O626" s="150">
        <v>0</v>
      </c>
      <c r="P626" s="150">
        <v>0</v>
      </c>
      <c r="Q626" s="150">
        <v>0</v>
      </c>
      <c r="R626" s="150">
        <v>0</v>
      </c>
      <c r="S626" s="150">
        <v>0</v>
      </c>
      <c r="T626" s="150">
        <v>0</v>
      </c>
      <c r="U626" s="150">
        <v>0</v>
      </c>
      <c r="V626" s="150">
        <v>0</v>
      </c>
      <c r="W626" s="4"/>
      <c r="X626" s="28"/>
      <c r="Y626" s="5"/>
      <c r="Z626" s="5"/>
    </row>
    <row r="627" spans="1:26" ht="21.75" customHeight="1" x14ac:dyDescent="0.45">
      <c r="A627" s="147"/>
      <c r="B627" s="88"/>
      <c r="C627" s="86"/>
      <c r="D627" s="148"/>
      <c r="E627" s="89"/>
      <c r="F627" s="89"/>
      <c r="G627" s="349" t="s">
        <v>50</v>
      </c>
      <c r="H627" s="149" t="s">
        <v>24</v>
      </c>
      <c r="I627" s="92"/>
      <c r="J627" s="97"/>
      <c r="K627" s="150">
        <v>0</v>
      </c>
      <c r="L627" s="150">
        <v>0</v>
      </c>
      <c r="M627" s="150">
        <v>0</v>
      </c>
      <c r="N627" s="150">
        <v>0</v>
      </c>
      <c r="O627" s="150">
        <v>0</v>
      </c>
      <c r="P627" s="150">
        <v>0</v>
      </c>
      <c r="Q627" s="150">
        <v>0</v>
      </c>
      <c r="R627" s="150">
        <v>0</v>
      </c>
      <c r="S627" s="150">
        <v>0</v>
      </c>
      <c r="T627" s="150">
        <v>0</v>
      </c>
      <c r="U627" s="150">
        <v>0</v>
      </c>
      <c r="V627" s="150">
        <v>0</v>
      </c>
      <c r="W627" s="4"/>
      <c r="X627" s="28"/>
      <c r="Y627" s="5"/>
      <c r="Z627" s="5"/>
    </row>
    <row r="628" spans="1:26" ht="21.75" customHeight="1" x14ac:dyDescent="0.45">
      <c r="A628" s="147"/>
      <c r="B628" s="88"/>
      <c r="C628" s="86"/>
      <c r="D628" s="148"/>
      <c r="E628" s="89"/>
      <c r="F628" s="89"/>
      <c r="G628" s="349" t="s">
        <v>51</v>
      </c>
      <c r="H628" s="149" t="s">
        <v>24</v>
      </c>
      <c r="I628" s="92"/>
      <c r="J628" s="97"/>
      <c r="K628" s="150">
        <v>0</v>
      </c>
      <c r="L628" s="150">
        <v>0</v>
      </c>
      <c r="M628" s="150">
        <v>0</v>
      </c>
      <c r="N628" s="150">
        <v>0</v>
      </c>
      <c r="O628" s="150">
        <v>0</v>
      </c>
      <c r="P628" s="150">
        <v>0</v>
      </c>
      <c r="Q628" s="150">
        <v>0</v>
      </c>
      <c r="R628" s="150">
        <v>0</v>
      </c>
      <c r="S628" s="150">
        <v>0</v>
      </c>
      <c r="T628" s="150">
        <v>0</v>
      </c>
      <c r="U628" s="150">
        <v>0</v>
      </c>
      <c r="V628" s="150">
        <v>0</v>
      </c>
      <c r="W628" s="4"/>
      <c r="X628" s="28"/>
      <c r="Y628" s="5"/>
      <c r="Z628" s="5"/>
    </row>
    <row r="629" spans="1:26" ht="21.75" customHeight="1" x14ac:dyDescent="0.45">
      <c r="A629" s="147"/>
      <c r="B629" s="88"/>
      <c r="C629" s="86"/>
      <c r="D629" s="148"/>
      <c r="E629" s="89"/>
      <c r="F629" s="89"/>
      <c r="G629" s="349" t="s">
        <v>52</v>
      </c>
      <c r="H629" s="149" t="s">
        <v>24</v>
      </c>
      <c r="I629" s="92"/>
      <c r="J629" s="97"/>
      <c r="K629" s="150">
        <v>0</v>
      </c>
      <c r="L629" s="150">
        <v>0</v>
      </c>
      <c r="M629" s="150">
        <v>0</v>
      </c>
      <c r="N629" s="150">
        <v>0</v>
      </c>
      <c r="O629" s="150">
        <v>0</v>
      </c>
      <c r="P629" s="150">
        <v>0</v>
      </c>
      <c r="Q629" s="150">
        <v>0</v>
      </c>
      <c r="R629" s="150">
        <v>0</v>
      </c>
      <c r="S629" s="150">
        <v>0</v>
      </c>
      <c r="T629" s="150">
        <v>0</v>
      </c>
      <c r="U629" s="150">
        <v>0</v>
      </c>
      <c r="V629" s="150">
        <v>0</v>
      </c>
      <c r="W629" s="4"/>
      <c r="X629" s="28"/>
      <c r="Y629" s="5"/>
      <c r="Z629" s="5"/>
    </row>
    <row r="630" spans="1:26" ht="21.75" customHeight="1" x14ac:dyDescent="0.45">
      <c r="A630" s="147"/>
      <c r="B630" s="88"/>
      <c r="C630" s="86"/>
      <c r="D630" s="148"/>
      <c r="E630" s="89"/>
      <c r="F630" s="89"/>
      <c r="G630" s="349" t="s">
        <v>53</v>
      </c>
      <c r="H630" s="149" t="s">
        <v>24</v>
      </c>
      <c r="I630" s="92"/>
      <c r="J630" s="97"/>
      <c r="K630" s="150">
        <v>0</v>
      </c>
      <c r="L630" s="150">
        <v>0</v>
      </c>
      <c r="M630" s="150">
        <v>0</v>
      </c>
      <c r="N630" s="150">
        <v>0</v>
      </c>
      <c r="O630" s="150">
        <v>0</v>
      </c>
      <c r="P630" s="150">
        <v>0</v>
      </c>
      <c r="Q630" s="150">
        <v>0</v>
      </c>
      <c r="R630" s="150">
        <v>0</v>
      </c>
      <c r="S630" s="150">
        <v>0</v>
      </c>
      <c r="T630" s="150">
        <v>0</v>
      </c>
      <c r="U630" s="150">
        <v>0</v>
      </c>
      <c r="V630" s="150">
        <v>0</v>
      </c>
      <c r="W630" s="4"/>
      <c r="X630" s="28"/>
      <c r="Y630" s="5"/>
      <c r="Z630" s="5"/>
    </row>
    <row r="631" spans="1:26" ht="21.75" customHeight="1" x14ac:dyDescent="0.45">
      <c r="A631" s="147"/>
      <c r="B631" s="88"/>
      <c r="C631" s="86"/>
      <c r="D631" s="148"/>
      <c r="E631" s="89"/>
      <c r="F631" s="89"/>
      <c r="G631" s="349" t="s">
        <v>54</v>
      </c>
      <c r="H631" s="149" t="s">
        <v>24</v>
      </c>
      <c r="I631" s="92"/>
      <c r="J631" s="97"/>
      <c r="K631" s="150">
        <v>0</v>
      </c>
      <c r="L631" s="150">
        <v>0</v>
      </c>
      <c r="M631" s="150">
        <v>0</v>
      </c>
      <c r="N631" s="150">
        <v>0</v>
      </c>
      <c r="O631" s="150">
        <v>0</v>
      </c>
      <c r="P631" s="150">
        <v>0</v>
      </c>
      <c r="Q631" s="150">
        <v>0</v>
      </c>
      <c r="R631" s="150">
        <v>0</v>
      </c>
      <c r="S631" s="150">
        <v>0</v>
      </c>
      <c r="T631" s="150">
        <v>0</v>
      </c>
      <c r="U631" s="150">
        <v>0</v>
      </c>
      <c r="V631" s="150">
        <v>0</v>
      </c>
      <c r="W631" s="4"/>
      <c r="X631" s="28"/>
      <c r="Y631" s="5"/>
      <c r="Z631" s="5"/>
    </row>
    <row r="632" spans="1:26" ht="21.75" customHeight="1" x14ac:dyDescent="0.45">
      <c r="A632" s="147"/>
      <c r="B632" s="88"/>
      <c r="C632" s="86"/>
      <c r="D632" s="148"/>
      <c r="E632" s="89"/>
      <c r="F632" s="89"/>
      <c r="G632" s="87" t="s">
        <v>55</v>
      </c>
      <c r="H632" s="149" t="s">
        <v>24</v>
      </c>
      <c r="I632" s="92"/>
      <c r="J632" s="97"/>
      <c r="K632" s="150">
        <v>0</v>
      </c>
      <c r="L632" s="150">
        <v>0</v>
      </c>
      <c r="M632" s="150">
        <v>0</v>
      </c>
      <c r="N632" s="150">
        <v>0</v>
      </c>
      <c r="O632" s="150">
        <v>0</v>
      </c>
      <c r="P632" s="150">
        <v>0</v>
      </c>
      <c r="Q632" s="150">
        <v>0</v>
      </c>
      <c r="R632" s="150">
        <v>0</v>
      </c>
      <c r="S632" s="150">
        <v>0</v>
      </c>
      <c r="T632" s="150">
        <v>0</v>
      </c>
      <c r="U632" s="150">
        <v>0</v>
      </c>
      <c r="V632" s="150">
        <v>0</v>
      </c>
      <c r="W632" s="4"/>
      <c r="X632" s="28"/>
      <c r="Y632" s="5"/>
      <c r="Z632" s="5"/>
    </row>
    <row r="633" spans="1:26" ht="21.75" customHeight="1" x14ac:dyDescent="0.45">
      <c r="A633" s="147"/>
      <c r="B633" s="88"/>
      <c r="C633" s="86"/>
      <c r="D633" s="148"/>
      <c r="E633" s="89"/>
      <c r="F633" s="89"/>
      <c r="G633" s="87" t="s">
        <v>56</v>
      </c>
      <c r="H633" s="149" t="s">
        <v>24</v>
      </c>
      <c r="I633" s="92"/>
      <c r="J633" s="97"/>
      <c r="K633" s="150">
        <v>0</v>
      </c>
      <c r="L633" s="150">
        <v>0</v>
      </c>
      <c r="M633" s="150">
        <v>0</v>
      </c>
      <c r="N633" s="150">
        <v>0</v>
      </c>
      <c r="O633" s="150">
        <v>0</v>
      </c>
      <c r="P633" s="150">
        <v>0</v>
      </c>
      <c r="Q633" s="150">
        <v>0</v>
      </c>
      <c r="R633" s="150">
        <v>0</v>
      </c>
      <c r="S633" s="150">
        <v>0</v>
      </c>
      <c r="T633" s="150">
        <v>0</v>
      </c>
      <c r="U633" s="150">
        <v>0</v>
      </c>
      <c r="V633" s="150">
        <v>0</v>
      </c>
      <c r="W633" s="4"/>
      <c r="X633" s="28"/>
      <c r="Y633" s="5"/>
      <c r="Z633" s="5"/>
    </row>
    <row r="634" spans="1:26" ht="21.75" customHeight="1" x14ac:dyDescent="0.45">
      <c r="A634" s="147"/>
      <c r="B634" s="88"/>
      <c r="C634" s="86"/>
      <c r="D634" s="148"/>
      <c r="E634" s="89"/>
      <c r="F634" s="89"/>
      <c r="G634" s="87" t="s">
        <v>57</v>
      </c>
      <c r="H634" s="149" t="s">
        <v>24</v>
      </c>
      <c r="I634" s="92"/>
      <c r="J634" s="97"/>
      <c r="K634" s="150">
        <v>0</v>
      </c>
      <c r="L634" s="150">
        <v>0</v>
      </c>
      <c r="M634" s="150">
        <v>0</v>
      </c>
      <c r="N634" s="150">
        <v>0</v>
      </c>
      <c r="O634" s="150">
        <v>0</v>
      </c>
      <c r="P634" s="150">
        <v>0</v>
      </c>
      <c r="Q634" s="150">
        <v>0</v>
      </c>
      <c r="R634" s="150">
        <v>0</v>
      </c>
      <c r="S634" s="150">
        <v>0</v>
      </c>
      <c r="T634" s="150">
        <v>0</v>
      </c>
      <c r="U634" s="150">
        <v>0</v>
      </c>
      <c r="V634" s="150">
        <v>0</v>
      </c>
      <c r="W634" s="4"/>
      <c r="X634" s="28"/>
      <c r="Y634" s="5"/>
      <c r="Z634" s="5"/>
    </row>
    <row r="635" spans="1:26" ht="21.75" customHeight="1" x14ac:dyDescent="0.45">
      <c r="A635" s="147"/>
      <c r="B635" s="88"/>
      <c r="C635" s="86"/>
      <c r="D635" s="148"/>
      <c r="E635" s="89"/>
      <c r="F635" s="89"/>
      <c r="G635" s="87" t="s">
        <v>58</v>
      </c>
      <c r="H635" s="149" t="s">
        <v>24</v>
      </c>
      <c r="I635" s="92"/>
      <c r="J635" s="97"/>
      <c r="K635" s="150">
        <v>0</v>
      </c>
      <c r="L635" s="150">
        <v>0</v>
      </c>
      <c r="M635" s="150">
        <v>0</v>
      </c>
      <c r="N635" s="150">
        <v>0</v>
      </c>
      <c r="O635" s="150">
        <v>0</v>
      </c>
      <c r="P635" s="150">
        <v>0</v>
      </c>
      <c r="Q635" s="150">
        <v>0</v>
      </c>
      <c r="R635" s="150">
        <v>0</v>
      </c>
      <c r="S635" s="150">
        <v>0</v>
      </c>
      <c r="T635" s="150">
        <v>0</v>
      </c>
      <c r="U635" s="150">
        <v>0</v>
      </c>
      <c r="V635" s="150">
        <v>0</v>
      </c>
      <c r="W635" s="4"/>
      <c r="X635" s="28"/>
      <c r="Y635" s="5"/>
      <c r="Z635" s="5"/>
    </row>
    <row r="636" spans="1:26" ht="21.75" customHeight="1" x14ac:dyDescent="0.45">
      <c r="A636" s="198"/>
      <c r="B636" s="88"/>
      <c r="C636" s="86"/>
      <c r="D636" s="158"/>
      <c r="E636" s="176" t="s">
        <v>223</v>
      </c>
      <c r="F636" s="160"/>
      <c r="G636" s="161"/>
      <c r="H636" s="162" t="s">
        <v>41</v>
      </c>
      <c r="I636" s="321">
        <f ca="1">IFERROR(__xludf.DUMMYFUNCTION("IMPORTRANGE(""https://docs.google.com/spreadsheets/d/1C3CXT74ZlgGe6_JY_1olB1XN4rF0dxEuIIF-xsYjHgg/edit?usp=sharing"",""งบกองทุน!Em63"")"),0)</f>
        <v>0</v>
      </c>
      <c r="J636" s="145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4"/>
      <c r="X636" s="28"/>
      <c r="Y636" s="5"/>
      <c r="Z636" s="5"/>
    </row>
    <row r="637" spans="1:26" ht="21.75" customHeight="1" x14ac:dyDescent="0.45">
      <c r="A637" s="198"/>
      <c r="B637" s="88"/>
      <c r="C637" s="86"/>
      <c r="D637" s="158"/>
      <c r="E637" s="160"/>
      <c r="F637" s="160"/>
      <c r="G637" s="161"/>
      <c r="H637" s="162" t="s">
        <v>146</v>
      </c>
      <c r="I637" s="321">
        <f ca="1">IFERROR(__xludf.DUMMYFUNCTION("IMPORTRANGE(""https://docs.google.com/spreadsheets/d/1C3CXT74ZlgGe6_JY_1olB1XN4rF0dxEuIIF-xsYjHgg/edit?usp=sharing"",""งบกองทุน!En63"")"),0)</f>
        <v>0</v>
      </c>
      <c r="J637" s="145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4"/>
      <c r="X637" s="28"/>
      <c r="Y637" s="5"/>
      <c r="Z637" s="5"/>
    </row>
    <row r="638" spans="1:26" ht="21.75" customHeight="1" x14ac:dyDescent="0.45">
      <c r="A638" s="198"/>
      <c r="B638" s="88"/>
      <c r="C638" s="86"/>
      <c r="D638" s="158"/>
      <c r="E638" s="176" t="s">
        <v>147</v>
      </c>
      <c r="F638" s="160"/>
      <c r="G638" s="161"/>
      <c r="H638" s="162" t="s">
        <v>42</v>
      </c>
      <c r="I638" s="321">
        <f ca="1">IFERROR(__xludf.DUMMYFUNCTION("IMPORTRANGE(""https://docs.google.com/spreadsheets/d/1C3CXT74ZlgGe6_JY_1olB1XN4rF0dxEuIIF-xsYjHgg/edit?usp=sharing"",""งบกองทุน!Eo63"")"),0)</f>
        <v>0</v>
      </c>
      <c r="J638" s="145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4"/>
      <c r="X638" s="28"/>
      <c r="Y638" s="5"/>
      <c r="Z638" s="5"/>
    </row>
    <row r="639" spans="1:26" ht="21.75" customHeight="1" x14ac:dyDescent="0.45">
      <c r="A639" s="198"/>
      <c r="B639" s="88"/>
      <c r="C639" s="86"/>
      <c r="D639" s="158"/>
      <c r="E639" s="160"/>
      <c r="F639" s="160"/>
      <c r="G639" s="161"/>
      <c r="H639" s="162" t="s">
        <v>146</v>
      </c>
      <c r="I639" s="321">
        <f ca="1">IFERROR(__xludf.DUMMYFUNCTION("IMPORTRANGE(""https://docs.google.com/spreadsheets/d/1C3CXT74ZlgGe6_JY_1olB1XN4rF0dxEuIIF-xsYjHgg/edit?usp=sharing"",""งบกองทุน!Ep63"")"),0)</f>
        <v>0</v>
      </c>
      <c r="J639" s="145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4"/>
      <c r="X639" s="28"/>
      <c r="Y639" s="5"/>
      <c r="Z639" s="5"/>
    </row>
    <row r="640" spans="1:26" ht="21.75" customHeight="1" x14ac:dyDescent="0.45">
      <c r="A640" s="198"/>
      <c r="B640" s="88"/>
      <c r="C640" s="86"/>
      <c r="D640" s="158"/>
      <c r="E640" s="176" t="s">
        <v>148</v>
      </c>
      <c r="F640" s="160"/>
      <c r="G640" s="161"/>
      <c r="H640" s="162" t="s">
        <v>42</v>
      </c>
      <c r="I640" s="321">
        <f ca="1">IFERROR(__xludf.DUMMYFUNCTION("IMPORTRANGE(""https://docs.google.com/spreadsheets/d/1C3CXT74ZlgGe6_JY_1olB1XN4rF0dxEuIIF-xsYjHgg/edit?usp=sharing"",""งบกองทุน!Eq63"")"),0)</f>
        <v>0</v>
      </c>
      <c r="J640" s="145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4"/>
      <c r="X640" s="28"/>
      <c r="Y640" s="5"/>
      <c r="Z640" s="5"/>
    </row>
    <row r="641" spans="1:26" ht="21.75" customHeight="1" x14ac:dyDescent="0.45">
      <c r="A641" s="198"/>
      <c r="B641" s="88"/>
      <c r="C641" s="86"/>
      <c r="D641" s="158"/>
      <c r="E641" s="160"/>
      <c r="F641" s="160"/>
      <c r="G641" s="161"/>
      <c r="H641" s="162" t="s">
        <v>146</v>
      </c>
      <c r="I641" s="321">
        <f ca="1">IFERROR(__xludf.DUMMYFUNCTION("IMPORTRANGE(""https://docs.google.com/spreadsheets/d/1C3CXT74ZlgGe6_JY_1olB1XN4rF0dxEuIIF-xsYjHgg/edit?usp=sharing"",""งบกองทุน!Er63"")"),0)</f>
        <v>0</v>
      </c>
      <c r="J641" s="145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4"/>
      <c r="X641" s="28"/>
      <c r="Y641" s="5"/>
      <c r="Z641" s="5"/>
    </row>
    <row r="642" spans="1:26" ht="21.75" customHeight="1" x14ac:dyDescent="0.45">
      <c r="A642" s="198"/>
      <c r="B642" s="88"/>
      <c r="C642" s="86"/>
      <c r="D642" s="158"/>
      <c r="E642" s="176" t="s">
        <v>149</v>
      </c>
      <c r="F642" s="160"/>
      <c r="G642" s="161"/>
      <c r="H642" s="162" t="s">
        <v>42</v>
      </c>
      <c r="I642" s="321">
        <f ca="1">IFERROR(__xludf.DUMMYFUNCTION("IMPORTRANGE(""https://docs.google.com/spreadsheets/d/1C3CXT74ZlgGe6_JY_1olB1XN4rF0dxEuIIF-xsYjHgg/edit?usp=sharing"",""งบกองทุน!Es63"")"),0)</f>
        <v>0</v>
      </c>
      <c r="J642" s="145"/>
      <c r="K642" s="389"/>
      <c r="L642" s="389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4"/>
      <c r="X642" s="28"/>
      <c r="Y642" s="5"/>
      <c r="Z642" s="5"/>
    </row>
    <row r="643" spans="1:26" ht="21.75" customHeight="1" x14ac:dyDescent="0.45">
      <c r="A643" s="198"/>
      <c r="B643" s="88"/>
      <c r="C643" s="86"/>
      <c r="D643" s="158"/>
      <c r="E643" s="160"/>
      <c r="F643" s="160"/>
      <c r="G643" s="161"/>
      <c r="H643" s="162" t="s">
        <v>146</v>
      </c>
      <c r="I643" s="321">
        <f ca="1">IFERROR(__xludf.DUMMYFUNCTION("IMPORTRANGE(""https://docs.google.com/spreadsheets/d/1C3CXT74ZlgGe6_JY_1olB1XN4rF0dxEuIIF-xsYjHgg/edit?usp=sharing"",""งบกองทุน!Et63"")"),0)</f>
        <v>0</v>
      </c>
      <c r="J643" s="145"/>
      <c r="K643" s="390"/>
      <c r="L643" s="390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4"/>
      <c r="X643" s="28"/>
      <c r="Y643" s="5"/>
      <c r="Z643" s="5"/>
    </row>
    <row r="644" spans="1:26" ht="21.75" customHeight="1" x14ac:dyDescent="0.45">
      <c r="A644" s="361"/>
      <c r="B644" s="362">
        <v>10</v>
      </c>
      <c r="C644" s="363" t="s">
        <v>224</v>
      </c>
      <c r="D644" s="363"/>
      <c r="E644" s="363"/>
      <c r="F644" s="363"/>
      <c r="G644" s="364"/>
      <c r="H644" s="365" t="s">
        <v>146</v>
      </c>
      <c r="I644" s="366">
        <f ca="1">I662</f>
        <v>50</v>
      </c>
      <c r="J644" s="367">
        <f t="shared" ref="J644:V644" si="104">SUM(J645)</f>
        <v>4550</v>
      </c>
      <c r="K644" s="368">
        <f t="shared" si="104"/>
        <v>0</v>
      </c>
      <c r="L644" s="368">
        <f t="shared" si="104"/>
        <v>500</v>
      </c>
      <c r="M644" s="368">
        <f t="shared" si="104"/>
        <v>0</v>
      </c>
      <c r="N644" s="368">
        <f t="shared" si="104"/>
        <v>1500</v>
      </c>
      <c r="O644" s="368">
        <f t="shared" si="104"/>
        <v>2550</v>
      </c>
      <c r="P644" s="368">
        <f t="shared" si="104"/>
        <v>0</v>
      </c>
      <c r="Q644" s="368">
        <f t="shared" si="104"/>
        <v>0</v>
      </c>
      <c r="R644" s="368">
        <f t="shared" si="104"/>
        <v>0</v>
      </c>
      <c r="S644" s="368">
        <f t="shared" si="104"/>
        <v>0</v>
      </c>
      <c r="T644" s="368">
        <f t="shared" si="104"/>
        <v>0</v>
      </c>
      <c r="U644" s="368">
        <f t="shared" si="104"/>
        <v>0</v>
      </c>
      <c r="V644" s="369">
        <f t="shared" si="104"/>
        <v>0</v>
      </c>
      <c r="W644" s="4">
        <f>SUM(K644:V644)</f>
        <v>4550</v>
      </c>
      <c r="X644" s="28">
        <f>J644-W644</f>
        <v>0</v>
      </c>
      <c r="Y644" s="5"/>
      <c r="Z644" s="5"/>
    </row>
    <row r="645" spans="1:26" ht="21.75" customHeight="1" x14ac:dyDescent="0.45">
      <c r="A645" s="142"/>
      <c r="B645" s="51"/>
      <c r="C645" s="51" t="s">
        <v>21</v>
      </c>
      <c r="D645" s="192" t="s">
        <v>22</v>
      </c>
      <c r="E645" s="136"/>
      <c r="F645" s="136" t="s">
        <v>19</v>
      </c>
      <c r="G645" s="137" t="s">
        <v>153</v>
      </c>
      <c r="H645" s="138" t="s">
        <v>24</v>
      </c>
      <c r="I645" s="139"/>
      <c r="J645" s="84">
        <f t="shared" ref="J645:V645" si="105">SUM(J646,J651)</f>
        <v>4550</v>
      </c>
      <c r="K645" s="141">
        <f t="shared" si="105"/>
        <v>0</v>
      </c>
      <c r="L645" s="141">
        <f t="shared" si="105"/>
        <v>500</v>
      </c>
      <c r="M645" s="141">
        <f t="shared" si="105"/>
        <v>0</v>
      </c>
      <c r="N645" s="141">
        <f t="shared" si="105"/>
        <v>1500</v>
      </c>
      <c r="O645" s="141">
        <f t="shared" si="105"/>
        <v>2550</v>
      </c>
      <c r="P645" s="141">
        <f t="shared" si="105"/>
        <v>0</v>
      </c>
      <c r="Q645" s="141">
        <f t="shared" si="105"/>
        <v>0</v>
      </c>
      <c r="R645" s="141">
        <f t="shared" si="105"/>
        <v>0</v>
      </c>
      <c r="S645" s="141">
        <f t="shared" si="105"/>
        <v>0</v>
      </c>
      <c r="T645" s="141">
        <f t="shared" si="105"/>
        <v>0</v>
      </c>
      <c r="U645" s="141">
        <f t="shared" si="105"/>
        <v>0</v>
      </c>
      <c r="V645" s="141">
        <f t="shared" si="105"/>
        <v>0</v>
      </c>
      <c r="W645" s="4">
        <f>SUM(K645:V645)</f>
        <v>4550</v>
      </c>
      <c r="X645" s="28">
        <f>J645-W645</f>
        <v>0</v>
      </c>
      <c r="Y645" s="5"/>
      <c r="Z645" s="5"/>
    </row>
    <row r="646" spans="1:26" ht="21.75" customHeight="1" x14ac:dyDescent="0.45">
      <c r="A646" s="142"/>
      <c r="B646" s="51"/>
      <c r="C646" s="51"/>
      <c r="D646" s="143"/>
      <c r="E646" s="136"/>
      <c r="F646" s="136"/>
      <c r="G646" s="144" t="s">
        <v>154</v>
      </c>
      <c r="H646" s="138" t="s">
        <v>24</v>
      </c>
      <c r="I646" s="139"/>
      <c r="J646" s="140">
        <v>0</v>
      </c>
      <c r="K646" s="141">
        <f t="shared" ref="K646:V646" si="106">SUM(K647:K650)</f>
        <v>0</v>
      </c>
      <c r="L646" s="141">
        <f t="shared" si="106"/>
        <v>0</v>
      </c>
      <c r="M646" s="141">
        <f t="shared" si="106"/>
        <v>0</v>
      </c>
      <c r="N646" s="141">
        <f t="shared" si="106"/>
        <v>0</v>
      </c>
      <c r="O646" s="141">
        <f t="shared" si="106"/>
        <v>0</v>
      </c>
      <c r="P646" s="141">
        <f t="shared" si="106"/>
        <v>0</v>
      </c>
      <c r="Q646" s="141">
        <f t="shared" si="106"/>
        <v>0</v>
      </c>
      <c r="R646" s="141">
        <f t="shared" si="106"/>
        <v>0</v>
      </c>
      <c r="S646" s="141">
        <f t="shared" si="106"/>
        <v>0</v>
      </c>
      <c r="T646" s="141">
        <f t="shared" si="106"/>
        <v>0</v>
      </c>
      <c r="U646" s="141">
        <f t="shared" si="106"/>
        <v>0</v>
      </c>
      <c r="V646" s="141">
        <f t="shared" si="106"/>
        <v>0</v>
      </c>
      <c r="W646" s="4"/>
      <c r="X646" s="28"/>
      <c r="Y646" s="5"/>
      <c r="Z646" s="5"/>
    </row>
    <row r="647" spans="1:26" ht="21.75" customHeight="1" x14ac:dyDescent="0.45">
      <c r="A647" s="85"/>
      <c r="B647" s="86"/>
      <c r="C647" s="87"/>
      <c r="D647" s="88"/>
      <c r="E647" s="89"/>
      <c r="F647" s="89"/>
      <c r="G647" s="90" t="s">
        <v>73</v>
      </c>
      <c r="H647" s="91" t="s">
        <v>24</v>
      </c>
      <c r="I647" s="92"/>
      <c r="J647" s="97"/>
      <c r="K647" s="150">
        <v>0</v>
      </c>
      <c r="L647" s="150">
        <v>0</v>
      </c>
      <c r="M647" s="150">
        <v>0</v>
      </c>
      <c r="N647" s="150">
        <v>0</v>
      </c>
      <c r="O647" s="150">
        <v>0</v>
      </c>
      <c r="P647" s="150">
        <v>0</v>
      </c>
      <c r="Q647" s="150">
        <v>0</v>
      </c>
      <c r="R647" s="150">
        <v>0</v>
      </c>
      <c r="S647" s="150">
        <v>0</v>
      </c>
      <c r="T647" s="150">
        <v>0</v>
      </c>
      <c r="U647" s="150">
        <v>0</v>
      </c>
      <c r="V647" s="150">
        <v>0</v>
      </c>
      <c r="W647" s="95"/>
      <c r="X647" s="28"/>
      <c r="Y647" s="96"/>
      <c r="Z647" s="96"/>
    </row>
    <row r="648" spans="1:26" ht="21.75" customHeight="1" x14ac:dyDescent="0.45">
      <c r="A648" s="85"/>
      <c r="B648" s="86"/>
      <c r="C648" s="87"/>
      <c r="D648" s="88"/>
      <c r="E648" s="89"/>
      <c r="F648" s="89"/>
      <c r="G648" s="90" t="s">
        <v>74</v>
      </c>
      <c r="H648" s="91" t="s">
        <v>24</v>
      </c>
      <c r="I648" s="92"/>
      <c r="J648" s="97"/>
      <c r="K648" s="150">
        <v>0</v>
      </c>
      <c r="L648" s="150">
        <v>0</v>
      </c>
      <c r="M648" s="150">
        <v>0</v>
      </c>
      <c r="N648" s="150">
        <v>0</v>
      </c>
      <c r="O648" s="150">
        <v>0</v>
      </c>
      <c r="P648" s="150">
        <v>0</v>
      </c>
      <c r="Q648" s="150">
        <v>0</v>
      </c>
      <c r="R648" s="150">
        <v>0</v>
      </c>
      <c r="S648" s="150">
        <v>0</v>
      </c>
      <c r="T648" s="150">
        <v>0</v>
      </c>
      <c r="U648" s="150">
        <v>0</v>
      </c>
      <c r="V648" s="150">
        <v>0</v>
      </c>
      <c r="W648" s="95"/>
      <c r="X648" s="28"/>
      <c r="Y648" s="96"/>
      <c r="Z648" s="96"/>
    </row>
    <row r="649" spans="1:26" ht="21.75" customHeight="1" x14ac:dyDescent="0.45">
      <c r="A649" s="85"/>
      <c r="B649" s="86"/>
      <c r="C649" s="87"/>
      <c r="D649" s="88"/>
      <c r="E649" s="89"/>
      <c r="F649" s="89"/>
      <c r="G649" s="90" t="s">
        <v>75</v>
      </c>
      <c r="H649" s="91" t="s">
        <v>24</v>
      </c>
      <c r="I649" s="92"/>
      <c r="J649" s="97"/>
      <c r="K649" s="150">
        <v>0</v>
      </c>
      <c r="L649" s="150">
        <v>0</v>
      </c>
      <c r="M649" s="150">
        <v>0</v>
      </c>
      <c r="N649" s="150">
        <v>0</v>
      </c>
      <c r="O649" s="150">
        <v>0</v>
      </c>
      <c r="P649" s="150">
        <v>0</v>
      </c>
      <c r="Q649" s="150">
        <v>0</v>
      </c>
      <c r="R649" s="150">
        <v>0</v>
      </c>
      <c r="S649" s="150">
        <v>0</v>
      </c>
      <c r="T649" s="150">
        <v>0</v>
      </c>
      <c r="U649" s="150">
        <v>0</v>
      </c>
      <c r="V649" s="150">
        <v>0</v>
      </c>
      <c r="W649" s="95"/>
      <c r="X649" s="28"/>
      <c r="Y649" s="96"/>
      <c r="Z649" s="96"/>
    </row>
    <row r="650" spans="1:26" ht="21.75" customHeight="1" x14ac:dyDescent="0.45">
      <c r="A650" s="85"/>
      <c r="B650" s="86"/>
      <c r="C650" s="87"/>
      <c r="D650" s="88"/>
      <c r="E650" s="89"/>
      <c r="F650" s="89"/>
      <c r="G650" s="90" t="s">
        <v>47</v>
      </c>
      <c r="H650" s="91" t="s">
        <v>24</v>
      </c>
      <c r="I650" s="92"/>
      <c r="J650" s="97"/>
      <c r="K650" s="150">
        <v>0</v>
      </c>
      <c r="L650" s="150">
        <v>0</v>
      </c>
      <c r="M650" s="150">
        <v>0</v>
      </c>
      <c r="N650" s="150">
        <v>0</v>
      </c>
      <c r="O650" s="150">
        <v>0</v>
      </c>
      <c r="P650" s="150">
        <v>0</v>
      </c>
      <c r="Q650" s="150">
        <v>0</v>
      </c>
      <c r="R650" s="150">
        <v>0</v>
      </c>
      <c r="S650" s="150">
        <v>0</v>
      </c>
      <c r="T650" s="150">
        <v>0</v>
      </c>
      <c r="U650" s="150">
        <v>0</v>
      </c>
      <c r="V650" s="150">
        <v>0</v>
      </c>
      <c r="W650" s="95"/>
      <c r="X650" s="28"/>
      <c r="Y650" s="96"/>
      <c r="Z650" s="96"/>
    </row>
    <row r="651" spans="1:26" ht="21.75" customHeight="1" x14ac:dyDescent="0.45">
      <c r="A651" s="142"/>
      <c r="B651" s="51"/>
      <c r="C651" s="51"/>
      <c r="D651" s="143"/>
      <c r="E651" s="136"/>
      <c r="F651" s="136"/>
      <c r="G651" s="144" t="s">
        <v>155</v>
      </c>
      <c r="H651" s="138" t="s">
        <v>24</v>
      </c>
      <c r="I651" s="139"/>
      <c r="J651" s="140">
        <v>4550</v>
      </c>
      <c r="K651" s="141">
        <f t="shared" ref="K651:V651" si="107">SUM(K652:K661)</f>
        <v>0</v>
      </c>
      <c r="L651" s="141">
        <f t="shared" si="107"/>
        <v>500</v>
      </c>
      <c r="M651" s="141">
        <f t="shared" si="107"/>
        <v>0</v>
      </c>
      <c r="N651" s="141">
        <f>SUM(N652:N661)</f>
        <v>1500</v>
      </c>
      <c r="O651" s="141">
        <f t="shared" si="107"/>
        <v>2550</v>
      </c>
      <c r="P651" s="141">
        <f t="shared" si="107"/>
        <v>0</v>
      </c>
      <c r="Q651" s="141">
        <f t="shared" si="107"/>
        <v>0</v>
      </c>
      <c r="R651" s="141">
        <f t="shared" si="107"/>
        <v>0</v>
      </c>
      <c r="S651" s="141">
        <f t="shared" si="107"/>
        <v>0</v>
      </c>
      <c r="T651" s="141">
        <f t="shared" si="107"/>
        <v>0</v>
      </c>
      <c r="U651" s="141">
        <f t="shared" si="107"/>
        <v>0</v>
      </c>
      <c r="V651" s="141">
        <f t="shared" si="107"/>
        <v>0</v>
      </c>
      <c r="W651" s="4">
        <f>SUM(K651:V651)</f>
        <v>4550</v>
      </c>
      <c r="X651" s="28">
        <f>J651-W651</f>
        <v>0</v>
      </c>
      <c r="Y651" s="5"/>
      <c r="Z651" s="5"/>
    </row>
    <row r="652" spans="1:26" ht="21.75" customHeight="1" x14ac:dyDescent="0.45">
      <c r="A652" s="147"/>
      <c r="B652" s="88"/>
      <c r="C652" s="86"/>
      <c r="D652" s="148"/>
      <c r="E652" s="89"/>
      <c r="F652" s="89"/>
      <c r="G652" s="349" t="s">
        <v>49</v>
      </c>
      <c r="H652" s="149" t="s">
        <v>24</v>
      </c>
      <c r="I652" s="92"/>
      <c r="J652" s="97"/>
      <c r="K652" s="150">
        <v>0</v>
      </c>
      <c r="L652" s="150">
        <v>0</v>
      </c>
      <c r="M652" s="150">
        <v>0</v>
      </c>
      <c r="N652" s="150">
        <v>0</v>
      </c>
      <c r="O652" s="150">
        <v>0</v>
      </c>
      <c r="P652" s="150">
        <v>0</v>
      </c>
      <c r="Q652" s="150">
        <v>0</v>
      </c>
      <c r="R652" s="150">
        <v>0</v>
      </c>
      <c r="S652" s="150">
        <v>0</v>
      </c>
      <c r="T652" s="150">
        <v>0</v>
      </c>
      <c r="U652" s="150">
        <v>0</v>
      </c>
      <c r="V652" s="150">
        <v>0</v>
      </c>
      <c r="W652" s="4"/>
      <c r="X652" s="28"/>
      <c r="Y652" s="5"/>
      <c r="Z652" s="5"/>
    </row>
    <row r="653" spans="1:26" ht="21.75" customHeight="1" x14ac:dyDescent="0.45">
      <c r="A653" s="147"/>
      <c r="B653" s="88"/>
      <c r="C653" s="86"/>
      <c r="D653" s="148"/>
      <c r="E653" s="89"/>
      <c r="F653" s="89"/>
      <c r="G653" s="349" t="s">
        <v>50</v>
      </c>
      <c r="H653" s="149" t="s">
        <v>24</v>
      </c>
      <c r="I653" s="92"/>
      <c r="J653" s="97"/>
      <c r="K653" s="150">
        <v>0</v>
      </c>
      <c r="L653" s="150">
        <v>0</v>
      </c>
      <c r="M653" s="150">
        <v>0</v>
      </c>
      <c r="N653" s="150">
        <v>0</v>
      </c>
      <c r="O653" s="150">
        <v>0</v>
      </c>
      <c r="P653" s="150">
        <v>0</v>
      </c>
      <c r="Q653" s="150">
        <v>0</v>
      </c>
      <c r="R653" s="150">
        <v>0</v>
      </c>
      <c r="S653" s="150">
        <v>0</v>
      </c>
      <c r="T653" s="150">
        <v>0</v>
      </c>
      <c r="U653" s="150">
        <v>0</v>
      </c>
      <c r="V653" s="150">
        <v>0</v>
      </c>
      <c r="W653" s="4"/>
      <c r="X653" s="28"/>
      <c r="Y653" s="5"/>
      <c r="Z653" s="5"/>
    </row>
    <row r="654" spans="1:26" ht="21.75" customHeight="1" x14ac:dyDescent="0.45">
      <c r="A654" s="147"/>
      <c r="B654" s="88"/>
      <c r="C654" s="86"/>
      <c r="D654" s="148"/>
      <c r="E654" s="89"/>
      <c r="F654" s="89"/>
      <c r="G654" s="349" t="s">
        <v>51</v>
      </c>
      <c r="H654" s="149" t="s">
        <v>24</v>
      </c>
      <c r="I654" s="92"/>
      <c r="J654" s="97"/>
      <c r="K654" s="150">
        <v>0</v>
      </c>
      <c r="L654" s="150">
        <v>0</v>
      </c>
      <c r="M654" s="150">
        <v>0</v>
      </c>
      <c r="N654" s="150">
        <v>0</v>
      </c>
      <c r="O654" s="150">
        <v>0</v>
      </c>
      <c r="P654" s="150">
        <v>0</v>
      </c>
      <c r="Q654" s="150">
        <v>0</v>
      </c>
      <c r="R654" s="150">
        <v>0</v>
      </c>
      <c r="S654" s="150">
        <v>0</v>
      </c>
      <c r="T654" s="150">
        <v>0</v>
      </c>
      <c r="U654" s="150">
        <v>0</v>
      </c>
      <c r="V654" s="150">
        <v>0</v>
      </c>
      <c r="W654" s="4"/>
      <c r="X654" s="28"/>
      <c r="Y654" s="5"/>
      <c r="Z654" s="5"/>
    </row>
    <row r="655" spans="1:26" ht="21.75" customHeight="1" x14ac:dyDescent="0.45">
      <c r="A655" s="147"/>
      <c r="B655" s="88"/>
      <c r="C655" s="86"/>
      <c r="D655" s="148"/>
      <c r="E655" s="89"/>
      <c r="F655" s="89"/>
      <c r="G655" s="349" t="s">
        <v>52</v>
      </c>
      <c r="H655" s="149" t="s">
        <v>24</v>
      </c>
      <c r="I655" s="92"/>
      <c r="J655" s="97"/>
      <c r="K655" s="150">
        <v>0</v>
      </c>
      <c r="L655" s="150">
        <v>0</v>
      </c>
      <c r="M655" s="150">
        <v>0</v>
      </c>
      <c r="N655" s="150">
        <v>0</v>
      </c>
      <c r="O655" s="150">
        <v>0</v>
      </c>
      <c r="P655" s="150">
        <v>0</v>
      </c>
      <c r="Q655" s="150">
        <v>0</v>
      </c>
      <c r="R655" s="150">
        <v>0</v>
      </c>
      <c r="S655" s="150">
        <v>0</v>
      </c>
      <c r="T655" s="150">
        <v>0</v>
      </c>
      <c r="U655" s="150">
        <v>0</v>
      </c>
      <c r="V655" s="150">
        <v>0</v>
      </c>
      <c r="W655" s="4"/>
      <c r="X655" s="28"/>
      <c r="Y655" s="5"/>
      <c r="Z655" s="5"/>
    </row>
    <row r="656" spans="1:26" ht="21.75" customHeight="1" x14ac:dyDescent="0.45">
      <c r="A656" s="147"/>
      <c r="B656" s="88"/>
      <c r="C656" s="86"/>
      <c r="D656" s="148"/>
      <c r="E656" s="89"/>
      <c r="F656" s="89"/>
      <c r="G656" s="349" t="s">
        <v>53</v>
      </c>
      <c r="H656" s="149" t="s">
        <v>24</v>
      </c>
      <c r="I656" s="92"/>
      <c r="J656" s="97"/>
      <c r="K656" s="150">
        <v>0</v>
      </c>
      <c r="L656" s="150">
        <v>0</v>
      </c>
      <c r="M656" s="150">
        <v>0</v>
      </c>
      <c r="N656" s="150">
        <v>0</v>
      </c>
      <c r="O656" s="150">
        <v>0</v>
      </c>
      <c r="P656" s="150">
        <v>0</v>
      </c>
      <c r="Q656" s="150">
        <v>0</v>
      </c>
      <c r="R656" s="150">
        <v>0</v>
      </c>
      <c r="S656" s="150">
        <v>0</v>
      </c>
      <c r="T656" s="150">
        <v>0</v>
      </c>
      <c r="U656" s="150">
        <v>0</v>
      </c>
      <c r="V656" s="150">
        <v>0</v>
      </c>
      <c r="W656" s="4"/>
      <c r="X656" s="28"/>
      <c r="Y656" s="5"/>
      <c r="Z656" s="5"/>
    </row>
    <row r="657" spans="1:26" ht="21.75" customHeight="1" x14ac:dyDescent="0.45">
      <c r="A657" s="147"/>
      <c r="B657" s="88"/>
      <c r="C657" s="86"/>
      <c r="D657" s="148"/>
      <c r="E657" s="89"/>
      <c r="F657" s="89"/>
      <c r="G657" s="349" t="s">
        <v>54</v>
      </c>
      <c r="H657" s="149" t="s">
        <v>24</v>
      </c>
      <c r="I657" s="92"/>
      <c r="J657" s="97"/>
      <c r="K657" s="150">
        <v>0</v>
      </c>
      <c r="L657" s="150">
        <v>0</v>
      </c>
      <c r="M657" s="150">
        <v>0</v>
      </c>
      <c r="N657" s="150">
        <v>1500</v>
      </c>
      <c r="O657" s="150">
        <v>2550</v>
      </c>
      <c r="P657" s="150">
        <v>0</v>
      </c>
      <c r="Q657" s="150">
        <v>0</v>
      </c>
      <c r="R657" s="150">
        <v>0</v>
      </c>
      <c r="S657" s="150">
        <v>0</v>
      </c>
      <c r="T657" s="150">
        <v>0</v>
      </c>
      <c r="U657" s="150">
        <v>0</v>
      </c>
      <c r="V657" s="150">
        <v>0</v>
      </c>
      <c r="W657" s="4"/>
      <c r="X657" s="28"/>
      <c r="Y657" s="5"/>
      <c r="Z657" s="5"/>
    </row>
    <row r="658" spans="1:26" ht="21.75" customHeight="1" x14ac:dyDescent="0.45">
      <c r="A658" s="147"/>
      <c r="B658" s="88"/>
      <c r="C658" s="86"/>
      <c r="D658" s="148"/>
      <c r="E658" s="89"/>
      <c r="F658" s="89"/>
      <c r="G658" s="87" t="s">
        <v>55</v>
      </c>
      <c r="H658" s="149" t="s">
        <v>24</v>
      </c>
      <c r="I658" s="92"/>
      <c r="J658" s="97"/>
      <c r="K658" s="150">
        <v>0</v>
      </c>
      <c r="L658" s="150">
        <v>500</v>
      </c>
      <c r="M658" s="150">
        <v>0</v>
      </c>
      <c r="N658" s="150">
        <v>0</v>
      </c>
      <c r="O658" s="150">
        <v>0</v>
      </c>
      <c r="P658" s="150">
        <v>0</v>
      </c>
      <c r="Q658" s="150">
        <v>0</v>
      </c>
      <c r="R658" s="150">
        <v>0</v>
      </c>
      <c r="S658" s="150">
        <v>0</v>
      </c>
      <c r="T658" s="150">
        <v>0</v>
      </c>
      <c r="U658" s="150">
        <v>0</v>
      </c>
      <c r="V658" s="150">
        <v>0</v>
      </c>
      <c r="W658" s="4"/>
      <c r="X658" s="28"/>
      <c r="Y658" s="5"/>
      <c r="Z658" s="5"/>
    </row>
    <row r="659" spans="1:26" ht="21.75" customHeight="1" x14ac:dyDescent="0.45">
      <c r="A659" s="147"/>
      <c r="B659" s="88"/>
      <c r="C659" s="86"/>
      <c r="D659" s="148"/>
      <c r="E659" s="89"/>
      <c r="F659" s="89"/>
      <c r="G659" s="87" t="s">
        <v>56</v>
      </c>
      <c r="H659" s="149" t="s">
        <v>24</v>
      </c>
      <c r="I659" s="92"/>
      <c r="J659" s="97"/>
      <c r="K659" s="150">
        <v>0</v>
      </c>
      <c r="L659" s="150">
        <v>0</v>
      </c>
      <c r="M659" s="150">
        <v>0</v>
      </c>
      <c r="N659" s="150">
        <v>0</v>
      </c>
      <c r="O659" s="150">
        <v>0</v>
      </c>
      <c r="P659" s="150">
        <v>0</v>
      </c>
      <c r="Q659" s="150">
        <v>0</v>
      </c>
      <c r="R659" s="150">
        <v>0</v>
      </c>
      <c r="S659" s="150">
        <v>0</v>
      </c>
      <c r="T659" s="150">
        <v>0</v>
      </c>
      <c r="U659" s="150">
        <v>0</v>
      </c>
      <c r="V659" s="150">
        <v>0</v>
      </c>
      <c r="W659" s="4"/>
      <c r="X659" s="28"/>
      <c r="Y659" s="5"/>
      <c r="Z659" s="5"/>
    </row>
    <row r="660" spans="1:26" ht="21.75" customHeight="1" x14ac:dyDescent="0.45">
      <c r="A660" s="147"/>
      <c r="B660" s="88"/>
      <c r="C660" s="86"/>
      <c r="D660" s="148"/>
      <c r="E660" s="89"/>
      <c r="F660" s="89"/>
      <c r="G660" s="87" t="s">
        <v>57</v>
      </c>
      <c r="H660" s="149" t="s">
        <v>24</v>
      </c>
      <c r="I660" s="92"/>
      <c r="J660" s="97"/>
      <c r="K660" s="150">
        <v>0</v>
      </c>
      <c r="L660" s="150">
        <v>0</v>
      </c>
      <c r="M660" s="150">
        <v>0</v>
      </c>
      <c r="N660" s="150">
        <v>0</v>
      </c>
      <c r="O660" s="150">
        <v>0</v>
      </c>
      <c r="P660" s="150">
        <v>0</v>
      </c>
      <c r="Q660" s="150">
        <v>0</v>
      </c>
      <c r="R660" s="150">
        <v>0</v>
      </c>
      <c r="S660" s="150">
        <v>0</v>
      </c>
      <c r="T660" s="150">
        <v>0</v>
      </c>
      <c r="U660" s="150">
        <v>0</v>
      </c>
      <c r="V660" s="150">
        <v>0</v>
      </c>
      <c r="W660" s="4"/>
      <c r="X660" s="28"/>
      <c r="Y660" s="5"/>
      <c r="Z660" s="5"/>
    </row>
    <row r="661" spans="1:26" ht="21.75" customHeight="1" x14ac:dyDescent="0.45">
      <c r="A661" s="147"/>
      <c r="B661" s="88"/>
      <c r="C661" s="86"/>
      <c r="D661" s="148"/>
      <c r="E661" s="89"/>
      <c r="F661" s="89"/>
      <c r="G661" s="87" t="s">
        <v>58</v>
      </c>
      <c r="H661" s="149" t="s">
        <v>24</v>
      </c>
      <c r="I661" s="92"/>
      <c r="J661" s="97"/>
      <c r="K661" s="150">
        <v>0</v>
      </c>
      <c r="L661" s="150">
        <v>0</v>
      </c>
      <c r="M661" s="150">
        <v>0</v>
      </c>
      <c r="N661" s="150">
        <v>0</v>
      </c>
      <c r="O661" s="150">
        <v>0</v>
      </c>
      <c r="P661" s="150">
        <v>0</v>
      </c>
      <c r="Q661" s="150">
        <v>0</v>
      </c>
      <c r="R661" s="150">
        <v>0</v>
      </c>
      <c r="S661" s="150">
        <v>0</v>
      </c>
      <c r="T661" s="150">
        <v>0</v>
      </c>
      <c r="U661" s="150">
        <v>0</v>
      </c>
      <c r="V661" s="150">
        <v>0</v>
      </c>
      <c r="W661" s="4"/>
      <c r="X661" s="28"/>
      <c r="Y661" s="5"/>
      <c r="Z661" s="5"/>
    </row>
    <row r="662" spans="1:26" ht="21.75" customHeight="1" x14ac:dyDescent="0.45">
      <c r="A662" s="167"/>
      <c r="B662" s="168"/>
      <c r="C662" s="168"/>
      <c r="D662" s="169"/>
      <c r="E662" s="160"/>
      <c r="F662" s="160" t="s">
        <v>225</v>
      </c>
      <c r="G662" s="161"/>
      <c r="H662" s="162" t="s">
        <v>146</v>
      </c>
      <c r="I662" s="165">
        <f ca="1">IFERROR(__xludf.DUMMYFUNCTION("IMPORTRANGE(""https://docs.google.com/spreadsheets/d/1C3CXT74ZlgGe6_JY_1olB1XN4rF0dxEuIIF-xsYjHgg/edit?usp=sharing"",""งบกองทุน!EZ63"")"),50)</f>
        <v>50</v>
      </c>
      <c r="J662" s="145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4"/>
      <c r="X662" s="28"/>
      <c r="Y662" s="5"/>
      <c r="Z662" s="5"/>
    </row>
    <row r="663" spans="1:26" ht="21.75" customHeight="1" x14ac:dyDescent="0.45">
      <c r="A663" s="167"/>
      <c r="B663" s="168"/>
      <c r="C663" s="168"/>
      <c r="D663" s="169"/>
      <c r="E663" s="174"/>
      <c r="F663" s="160"/>
      <c r="G663" s="265" t="s">
        <v>226</v>
      </c>
      <c r="H663" s="162" t="s">
        <v>146</v>
      </c>
      <c r="I663" s="165">
        <v>50</v>
      </c>
      <c r="J663" s="145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4"/>
      <c r="X663" s="28"/>
      <c r="Y663" s="5"/>
      <c r="Z663" s="5"/>
    </row>
    <row r="664" spans="1:26" ht="21.75" customHeight="1" x14ac:dyDescent="0.45">
      <c r="A664" s="167"/>
      <c r="B664" s="168"/>
      <c r="C664" s="168"/>
      <c r="D664" s="169"/>
      <c r="E664" s="174"/>
      <c r="F664" s="160"/>
      <c r="G664" s="265" t="s">
        <v>227</v>
      </c>
      <c r="H664" s="162" t="s">
        <v>146</v>
      </c>
      <c r="I664" s="165">
        <v>0</v>
      </c>
      <c r="J664" s="145"/>
      <c r="K664" s="150"/>
      <c r="L664" s="150"/>
      <c r="M664" s="150"/>
      <c r="N664" s="150" t="s">
        <v>131</v>
      </c>
      <c r="O664" s="150"/>
      <c r="P664" s="150"/>
      <c r="Q664" s="150"/>
      <c r="R664" s="150"/>
      <c r="S664" s="150"/>
      <c r="T664" s="150"/>
      <c r="U664" s="150"/>
      <c r="V664" s="150"/>
      <c r="W664" s="4"/>
      <c r="X664" s="28"/>
      <c r="Y664" s="5"/>
      <c r="Z664" s="5"/>
    </row>
    <row r="665" spans="1:26" ht="21.75" customHeight="1" x14ac:dyDescent="0.45">
      <c r="A665" s="167"/>
      <c r="B665" s="168"/>
      <c r="C665" s="168"/>
      <c r="D665" s="169"/>
      <c r="E665" s="174"/>
      <c r="F665" s="160"/>
      <c r="G665" s="265" t="s">
        <v>228</v>
      </c>
      <c r="H665" s="162" t="s">
        <v>146</v>
      </c>
      <c r="I665" s="165">
        <v>0</v>
      </c>
      <c r="J665" s="145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4"/>
      <c r="X665" s="28"/>
      <c r="Y665" s="5"/>
      <c r="Z665" s="5"/>
    </row>
    <row r="666" spans="1:26" ht="21.75" customHeight="1" x14ac:dyDescent="0.45">
      <c r="A666" s="167"/>
      <c r="B666" s="168"/>
      <c r="C666" s="168"/>
      <c r="D666" s="169"/>
      <c r="E666" s="174"/>
      <c r="F666" s="160"/>
      <c r="G666" s="265" t="s">
        <v>229</v>
      </c>
      <c r="H666" s="162" t="s">
        <v>146</v>
      </c>
      <c r="I666" s="165">
        <v>0</v>
      </c>
      <c r="J666" s="145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4"/>
      <c r="X666" s="28"/>
      <c r="Y666" s="5"/>
      <c r="Z666" s="5"/>
    </row>
    <row r="667" spans="1:26" ht="21.75" customHeight="1" x14ac:dyDescent="0.45">
      <c r="A667" s="167"/>
      <c r="B667" s="168"/>
      <c r="C667" s="168"/>
      <c r="D667" s="169"/>
      <c r="E667" s="174"/>
      <c r="F667" s="160"/>
      <c r="G667" s="176" t="s">
        <v>230</v>
      </c>
      <c r="H667" s="162" t="s">
        <v>146</v>
      </c>
      <c r="I667" s="165">
        <v>0</v>
      </c>
      <c r="J667" s="145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4"/>
      <c r="X667" s="28"/>
      <c r="Y667" s="5"/>
      <c r="Z667" s="5"/>
    </row>
    <row r="668" spans="1:26" ht="21.75" customHeight="1" x14ac:dyDescent="0.45">
      <c r="A668" s="167"/>
      <c r="B668" s="168"/>
      <c r="C668" s="168"/>
      <c r="D668" s="169"/>
      <c r="E668" s="174"/>
      <c r="F668" s="160"/>
      <c r="G668" s="176" t="s">
        <v>231</v>
      </c>
      <c r="H668" s="162" t="s">
        <v>146</v>
      </c>
      <c r="I668" s="165">
        <f>I669+I670</f>
        <v>0</v>
      </c>
      <c r="J668" s="145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4"/>
      <c r="X668" s="28"/>
      <c r="Y668" s="5"/>
      <c r="Z668" s="5"/>
    </row>
    <row r="669" spans="1:26" ht="21.75" customHeight="1" x14ac:dyDescent="0.45">
      <c r="A669" s="167"/>
      <c r="B669" s="168"/>
      <c r="C669" s="168"/>
      <c r="D669" s="169"/>
      <c r="E669" s="174"/>
      <c r="F669" s="160"/>
      <c r="G669" s="391" t="s">
        <v>232</v>
      </c>
      <c r="H669" s="162" t="s">
        <v>146</v>
      </c>
      <c r="I669" s="165">
        <v>0</v>
      </c>
      <c r="J669" s="145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4"/>
      <c r="X669" s="28"/>
      <c r="Y669" s="5"/>
      <c r="Z669" s="5"/>
    </row>
    <row r="670" spans="1:26" ht="21.75" customHeight="1" x14ac:dyDescent="0.45">
      <c r="A670" s="167"/>
      <c r="B670" s="168"/>
      <c r="C670" s="168"/>
      <c r="D670" s="169"/>
      <c r="E670" s="174"/>
      <c r="F670" s="160"/>
      <c r="G670" s="391" t="s">
        <v>233</v>
      </c>
      <c r="H670" s="162" t="s">
        <v>146</v>
      </c>
      <c r="I670" s="165">
        <v>0</v>
      </c>
      <c r="J670" s="145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4"/>
      <c r="X670" s="28"/>
      <c r="Y670" s="5"/>
      <c r="Z670" s="5"/>
    </row>
    <row r="671" spans="1:26" ht="21.75" customHeight="1" x14ac:dyDescent="0.45">
      <c r="A671" s="167"/>
      <c r="B671" s="168"/>
      <c r="C671" s="168"/>
      <c r="D671" s="169"/>
      <c r="E671" s="160"/>
      <c r="F671" s="176" t="s">
        <v>234</v>
      </c>
      <c r="G671" s="161"/>
      <c r="H671" s="162" t="s">
        <v>146</v>
      </c>
      <c r="I671" s="165">
        <f ca="1">IFERROR(__xludf.DUMMYFUNCTION("IMPORTRANGE(""https://docs.google.com/spreadsheets/d/1C3CXT74ZlgGe6_JY_1olB1XN4rF0dxEuIIF-xsYjHgg/edit?usp=sharing"",""งบกองทุน!ff63"")"),0)</f>
        <v>0</v>
      </c>
      <c r="J671" s="145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4"/>
      <c r="X671" s="28"/>
      <c r="Y671" s="5"/>
      <c r="Z671" s="5"/>
    </row>
    <row r="672" spans="1:26" ht="21.75" customHeight="1" x14ac:dyDescent="0.45">
      <c r="A672" s="167"/>
      <c r="B672" s="168"/>
      <c r="C672" s="168"/>
      <c r="D672" s="169"/>
      <c r="E672" s="174"/>
      <c r="F672" s="160"/>
      <c r="G672" s="265" t="s">
        <v>231</v>
      </c>
      <c r="H672" s="162" t="s">
        <v>146</v>
      </c>
      <c r="I672" s="163">
        <f>I673+I674</f>
        <v>0</v>
      </c>
      <c r="J672" s="145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4"/>
      <c r="X672" s="28"/>
      <c r="Y672" s="5"/>
      <c r="Z672" s="5"/>
    </row>
    <row r="673" spans="1:26" ht="21.75" customHeight="1" x14ac:dyDescent="0.45">
      <c r="A673" s="167"/>
      <c r="B673" s="168"/>
      <c r="C673" s="168"/>
      <c r="D673" s="169"/>
      <c r="E673" s="174"/>
      <c r="F673" s="160"/>
      <c r="G673" s="391" t="s">
        <v>232</v>
      </c>
      <c r="H673" s="162" t="s">
        <v>146</v>
      </c>
      <c r="I673" s="165">
        <v>0</v>
      </c>
      <c r="J673" s="145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4"/>
      <c r="X673" s="28"/>
      <c r="Y673" s="5"/>
      <c r="Z673" s="5"/>
    </row>
    <row r="674" spans="1:26" ht="21.75" customHeight="1" x14ac:dyDescent="0.45">
      <c r="A674" s="167"/>
      <c r="B674" s="168"/>
      <c r="C674" s="168"/>
      <c r="D674" s="169"/>
      <c r="E674" s="174"/>
      <c r="F674" s="160"/>
      <c r="G674" s="391" t="s">
        <v>233</v>
      </c>
      <c r="H674" s="162" t="s">
        <v>146</v>
      </c>
      <c r="I674" s="165">
        <v>0</v>
      </c>
      <c r="J674" s="145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4"/>
      <c r="X674" s="28"/>
      <c r="Y674" s="5"/>
      <c r="Z674" s="5"/>
    </row>
    <row r="675" spans="1:26" ht="21.75" customHeight="1" x14ac:dyDescent="0.45">
      <c r="A675" s="167"/>
      <c r="B675" s="168"/>
      <c r="C675" s="168"/>
      <c r="D675" s="169"/>
      <c r="E675" s="174"/>
      <c r="F675" s="160"/>
      <c r="G675" s="265" t="s">
        <v>235</v>
      </c>
      <c r="H675" s="162" t="s">
        <v>146</v>
      </c>
      <c r="I675" s="165">
        <f>SUM(I676:I677)</f>
        <v>0</v>
      </c>
      <c r="J675" s="145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4"/>
      <c r="X675" s="28"/>
      <c r="Y675" s="5"/>
      <c r="Z675" s="5"/>
    </row>
    <row r="676" spans="1:26" ht="21.75" customHeight="1" x14ac:dyDescent="0.45">
      <c r="A676" s="167"/>
      <c r="B676" s="168"/>
      <c r="C676" s="168"/>
      <c r="D676" s="169"/>
      <c r="E676" s="174"/>
      <c r="F676" s="160"/>
      <c r="G676" s="391" t="s">
        <v>236</v>
      </c>
      <c r="H676" s="162" t="s">
        <v>146</v>
      </c>
      <c r="I676" s="165">
        <v>0</v>
      </c>
      <c r="J676" s="145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4"/>
      <c r="X676" s="28"/>
      <c r="Y676" s="5"/>
      <c r="Z676" s="5"/>
    </row>
    <row r="677" spans="1:26" ht="21.75" customHeight="1" x14ac:dyDescent="0.45">
      <c r="A677" s="167"/>
      <c r="B677" s="168"/>
      <c r="C677" s="168"/>
      <c r="D677" s="169"/>
      <c r="E677" s="174"/>
      <c r="F677" s="160"/>
      <c r="G677" s="391" t="s">
        <v>237</v>
      </c>
      <c r="H677" s="162" t="s">
        <v>146</v>
      </c>
      <c r="I677" s="165">
        <v>0</v>
      </c>
      <c r="J677" s="145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4"/>
      <c r="X677" s="28"/>
      <c r="Y677" s="5"/>
      <c r="Z677" s="5"/>
    </row>
    <row r="678" spans="1:26" ht="21.75" customHeight="1" x14ac:dyDescent="0.45">
      <c r="A678" s="392" t="s">
        <v>238</v>
      </c>
      <c r="B678" s="393"/>
      <c r="C678" s="393"/>
      <c r="D678" s="393"/>
      <c r="E678" s="393"/>
      <c r="F678" s="393"/>
      <c r="G678" s="394"/>
      <c r="H678" s="395"/>
      <c r="I678" s="396"/>
      <c r="J678" s="397"/>
      <c r="K678" s="398"/>
      <c r="L678" s="398"/>
      <c r="M678" s="398"/>
      <c r="N678" s="398"/>
      <c r="O678" s="398"/>
      <c r="P678" s="398"/>
      <c r="Q678" s="398"/>
      <c r="R678" s="398"/>
      <c r="S678" s="398"/>
      <c r="T678" s="398"/>
      <c r="U678" s="398"/>
      <c r="V678" s="398"/>
      <c r="W678" s="4"/>
      <c r="X678" s="28"/>
      <c r="Y678" s="5"/>
      <c r="Z678" s="5"/>
    </row>
    <row r="679" spans="1:26" ht="21.75" customHeight="1" x14ac:dyDescent="0.45">
      <c r="A679" s="198"/>
      <c r="B679" s="89" t="s">
        <v>239</v>
      </c>
      <c r="C679" s="86"/>
      <c r="D679" s="88"/>
      <c r="E679" s="89"/>
      <c r="F679" s="89"/>
      <c r="G679" s="90"/>
      <c r="H679" s="399" t="s">
        <v>24</v>
      </c>
      <c r="I679" s="321">
        <v>2446069</v>
      </c>
      <c r="J679" s="400"/>
      <c r="K679" s="401"/>
      <c r="L679" s="401"/>
      <c r="M679" s="401"/>
      <c r="N679" s="401"/>
      <c r="O679" s="401">
        <v>585000</v>
      </c>
      <c r="P679" s="401">
        <v>435000</v>
      </c>
      <c r="Q679" s="401">
        <v>310825.09000000003</v>
      </c>
      <c r="R679" s="401">
        <v>219281.36</v>
      </c>
      <c r="S679" s="401">
        <v>344963</v>
      </c>
      <c r="T679" s="401">
        <v>460999.54</v>
      </c>
      <c r="U679" s="401">
        <v>90000</v>
      </c>
      <c r="V679" s="401"/>
      <c r="W679" s="4"/>
      <c r="X679" s="28"/>
      <c r="Y679" s="5"/>
      <c r="Z679" s="5"/>
    </row>
    <row r="680" spans="1:26" ht="21.75" customHeight="1" x14ac:dyDescent="0.45">
      <c r="A680" s="198"/>
      <c r="B680" s="86"/>
      <c r="C680" s="86"/>
      <c r="D680" s="88"/>
      <c r="E680" s="89"/>
      <c r="F680" s="89"/>
      <c r="G680" s="90"/>
      <c r="H680" s="399" t="s">
        <v>42</v>
      </c>
      <c r="I680" s="321">
        <v>190</v>
      </c>
      <c r="J680" s="400"/>
      <c r="K680" s="401"/>
      <c r="L680" s="401"/>
      <c r="M680" s="401"/>
      <c r="N680" s="401"/>
      <c r="O680" s="401">
        <v>48</v>
      </c>
      <c r="P680" s="401">
        <v>28</v>
      </c>
      <c r="Q680" s="401">
        <v>22</v>
      </c>
      <c r="R680" s="401">
        <v>22</v>
      </c>
      <c r="S680" s="401">
        <v>32</v>
      </c>
      <c r="T680" s="401">
        <v>31</v>
      </c>
      <c r="U680" s="401">
        <v>7</v>
      </c>
      <c r="V680" s="401"/>
      <c r="W680" s="4"/>
      <c r="X680" s="28"/>
      <c r="Y680" s="5"/>
      <c r="Z680" s="5"/>
    </row>
    <row r="681" spans="1:26" ht="21.75" customHeight="1" x14ac:dyDescent="0.45">
      <c r="A681" s="198"/>
      <c r="B681" s="89" t="s">
        <v>240</v>
      </c>
      <c r="C681" s="86"/>
      <c r="D681" s="88"/>
      <c r="E681" s="89"/>
      <c r="F681" s="89"/>
      <c r="G681" s="90"/>
      <c r="H681" s="399" t="s">
        <v>24</v>
      </c>
      <c r="I681" s="321">
        <v>6474868</v>
      </c>
      <c r="J681" s="400"/>
      <c r="K681" s="401">
        <v>6474868.1299999999</v>
      </c>
      <c r="L681" s="401"/>
      <c r="M681" s="401"/>
      <c r="N681" s="401"/>
      <c r="O681" s="401"/>
      <c r="P681" s="401"/>
      <c r="Q681" s="401"/>
      <c r="R681" s="401"/>
      <c r="S681" s="401"/>
      <c r="T681" s="401"/>
      <c r="U681" s="401"/>
      <c r="V681" s="401"/>
      <c r="W681" s="4"/>
      <c r="X681" s="28"/>
      <c r="Y681" s="5"/>
      <c r="Z681" s="5"/>
    </row>
    <row r="682" spans="1:26" ht="21.75" customHeight="1" x14ac:dyDescent="0.45">
      <c r="A682" s="198"/>
      <c r="B682" s="86"/>
      <c r="C682" s="86"/>
      <c r="D682" s="88"/>
      <c r="E682" s="89"/>
      <c r="F682" s="89"/>
      <c r="G682" s="90"/>
      <c r="H682" s="399" t="s">
        <v>42</v>
      </c>
      <c r="I682" s="321">
        <v>297</v>
      </c>
      <c r="J682" s="400"/>
      <c r="K682" s="401">
        <v>297</v>
      </c>
      <c r="L682" s="401"/>
      <c r="M682" s="401"/>
      <c r="N682" s="401"/>
      <c r="O682" s="401"/>
      <c r="P682" s="401"/>
      <c r="Q682" s="401"/>
      <c r="R682" s="401"/>
      <c r="S682" s="401"/>
      <c r="T682" s="401"/>
      <c r="U682" s="401"/>
      <c r="V682" s="401"/>
      <c r="W682" s="4"/>
      <c r="X682" s="28"/>
      <c r="Y682" s="5"/>
      <c r="Z682" s="5"/>
    </row>
    <row r="683" spans="1:26" ht="21.75" customHeight="1" x14ac:dyDescent="0.45">
      <c r="A683" s="198"/>
      <c r="B683" s="89" t="s">
        <v>241</v>
      </c>
      <c r="C683" s="86"/>
      <c r="D683" s="88"/>
      <c r="E683" s="89"/>
      <c r="F683" s="89"/>
      <c r="G683" s="90"/>
      <c r="H683" s="399" t="s">
        <v>24</v>
      </c>
      <c r="I683" s="321">
        <v>12532543</v>
      </c>
      <c r="J683" s="400"/>
      <c r="K683" s="401">
        <v>2444118.79</v>
      </c>
      <c r="L683" s="401"/>
      <c r="M683" s="401"/>
      <c r="N683" s="401"/>
      <c r="O683" s="401"/>
      <c r="P683" s="401">
        <v>285009.11</v>
      </c>
      <c r="Q683" s="401"/>
      <c r="R683" s="401"/>
      <c r="S683" s="401"/>
      <c r="T683" s="401"/>
      <c r="U683" s="401"/>
      <c r="V683" s="401">
        <v>9803414.7599999998</v>
      </c>
      <c r="W683" s="4"/>
      <c r="X683" s="28"/>
      <c r="Y683" s="5"/>
      <c r="Z683" s="5"/>
    </row>
    <row r="684" spans="1:26" ht="21.75" customHeight="1" x14ac:dyDescent="0.45">
      <c r="A684" s="198"/>
      <c r="B684" s="89"/>
      <c r="C684" s="86"/>
      <c r="D684" s="88"/>
      <c r="E684" s="89"/>
      <c r="F684" s="89"/>
      <c r="G684" s="90"/>
      <c r="H684" s="399" t="s">
        <v>42</v>
      </c>
      <c r="I684" s="321">
        <v>369</v>
      </c>
      <c r="J684" s="400"/>
      <c r="K684" s="401">
        <v>148</v>
      </c>
      <c r="L684" s="401"/>
      <c r="M684" s="401"/>
      <c r="N684" s="401"/>
      <c r="O684" s="401"/>
      <c r="P684" s="401">
        <v>50</v>
      </c>
      <c r="Q684" s="401"/>
      <c r="R684" s="401"/>
      <c r="S684" s="401"/>
      <c r="T684" s="401"/>
      <c r="U684" s="401"/>
      <c r="V684" s="401">
        <v>171</v>
      </c>
      <c r="W684" s="4"/>
      <c r="X684" s="28"/>
      <c r="Y684" s="5"/>
      <c r="Z684" s="5"/>
    </row>
    <row r="685" spans="1:26" ht="21.75" customHeight="1" x14ac:dyDescent="0.45">
      <c r="A685" s="198"/>
      <c r="B685" s="89" t="s">
        <v>242</v>
      </c>
      <c r="C685" s="86"/>
      <c r="D685" s="88"/>
      <c r="E685" s="89"/>
      <c r="F685" s="89"/>
      <c r="G685" s="90"/>
      <c r="H685" s="399" t="s">
        <v>24</v>
      </c>
      <c r="I685" s="321">
        <v>0</v>
      </c>
      <c r="J685" s="400"/>
      <c r="K685" s="401"/>
      <c r="L685" s="401"/>
      <c r="M685" s="401"/>
      <c r="N685" s="401"/>
      <c r="O685" s="401"/>
      <c r="P685" s="401"/>
      <c r="Q685" s="401"/>
      <c r="R685" s="401"/>
      <c r="S685" s="401"/>
      <c r="T685" s="401"/>
      <c r="U685" s="401"/>
      <c r="V685" s="401"/>
      <c r="W685" s="4"/>
      <c r="X685" s="28"/>
      <c r="Y685" s="5"/>
      <c r="Z685" s="5"/>
    </row>
    <row r="686" spans="1:26" ht="21.75" customHeight="1" x14ac:dyDescent="0.45">
      <c r="A686" s="402"/>
      <c r="B686" s="403"/>
      <c r="C686" s="403"/>
      <c r="D686" s="404"/>
      <c r="E686" s="405"/>
      <c r="F686" s="405"/>
      <c r="G686" s="406"/>
      <c r="H686" s="407" t="s">
        <v>42</v>
      </c>
      <c r="I686" s="408">
        <v>0</v>
      </c>
      <c r="J686" s="409"/>
      <c r="K686" s="410"/>
      <c r="L686" s="410"/>
      <c r="M686" s="410"/>
      <c r="N686" s="410"/>
      <c r="O686" s="410"/>
      <c r="P686" s="410"/>
      <c r="Q686" s="410"/>
      <c r="R686" s="410"/>
      <c r="S686" s="410"/>
      <c r="T686" s="410"/>
      <c r="U686" s="410"/>
      <c r="V686" s="410"/>
      <c r="W686" s="4"/>
      <c r="X686" s="28"/>
      <c r="Y686" s="5"/>
      <c r="Z686" s="5"/>
    </row>
    <row r="687" spans="1:26" ht="21.75" customHeight="1" x14ac:dyDescent="0.45">
      <c r="A687" s="411"/>
      <c r="B687" s="411"/>
      <c r="C687" s="411"/>
      <c r="D687" s="411"/>
      <c r="E687" s="412" t="s">
        <v>243</v>
      </c>
      <c r="F687" s="412"/>
      <c r="G687" s="413"/>
      <c r="H687" s="414"/>
      <c r="I687" s="414"/>
      <c r="J687" s="415"/>
      <c r="K687" s="416"/>
      <c r="L687" s="416"/>
      <c r="M687" s="416"/>
      <c r="N687" s="416"/>
      <c r="O687" s="416"/>
      <c r="P687" s="416"/>
      <c r="Q687" s="416"/>
      <c r="R687" s="416"/>
      <c r="S687" s="416"/>
      <c r="T687" s="416"/>
      <c r="U687" s="416"/>
      <c r="V687" s="416"/>
      <c r="W687" s="4"/>
      <c r="X687" s="4"/>
      <c r="Y687" s="5"/>
      <c r="Z687" s="5"/>
    </row>
    <row r="688" spans="1:26" ht="21.75" customHeight="1" x14ac:dyDescent="0.45">
      <c r="A688" s="411"/>
      <c r="B688" s="411"/>
      <c r="C688" s="411"/>
      <c r="D688" s="411"/>
      <c r="E688" s="414"/>
      <c r="F688" s="414"/>
      <c r="G688" s="414"/>
      <c r="H688" s="414"/>
      <c r="I688" s="414"/>
      <c r="J688" s="41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4"/>
      <c r="X688" s="4"/>
      <c r="Y688" s="5"/>
      <c r="Z688" s="5"/>
    </row>
    <row r="689" spans="1:26" ht="21.75" customHeight="1" x14ac:dyDescent="0.45">
      <c r="A689" s="411"/>
      <c r="B689" s="411"/>
      <c r="C689" s="411"/>
      <c r="D689" s="411"/>
      <c r="E689" s="414"/>
      <c r="F689" s="414"/>
      <c r="G689" s="414"/>
      <c r="H689" s="414"/>
      <c r="I689" s="414"/>
      <c r="J689" s="41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4"/>
      <c r="X689" s="4"/>
      <c r="Y689" s="5"/>
      <c r="Z689" s="5"/>
    </row>
    <row r="690" spans="1:26" ht="21.75" customHeight="1" x14ac:dyDescent="0.45">
      <c r="A690" s="411"/>
      <c r="B690" s="411"/>
      <c r="C690" s="411"/>
      <c r="D690" s="411"/>
      <c r="E690" s="414"/>
      <c r="F690" s="414"/>
      <c r="G690" s="414"/>
      <c r="H690" s="414"/>
      <c r="I690" s="414"/>
      <c r="J690" s="41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4"/>
      <c r="X690" s="4"/>
      <c r="Y690" s="5"/>
      <c r="Z690" s="5"/>
    </row>
    <row r="691" spans="1:26" ht="21.75" customHeight="1" x14ac:dyDescent="0.45">
      <c r="A691" s="411"/>
      <c r="B691" s="411"/>
      <c r="C691" s="411"/>
      <c r="D691" s="411"/>
      <c r="E691" s="414"/>
      <c r="F691" s="414"/>
      <c r="G691" s="414"/>
      <c r="H691" s="414"/>
      <c r="I691" s="414"/>
      <c r="J691" s="41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4"/>
      <c r="X691" s="4"/>
      <c r="Y691" s="5"/>
      <c r="Z691" s="5"/>
    </row>
    <row r="692" spans="1:26" ht="21.75" customHeight="1" x14ac:dyDescent="0.45">
      <c r="A692" s="411"/>
      <c r="B692" s="411"/>
      <c r="C692" s="411"/>
      <c r="D692" s="411"/>
      <c r="E692" s="414"/>
      <c r="F692" s="414"/>
      <c r="G692" s="414"/>
      <c r="H692" s="414"/>
      <c r="I692" s="414"/>
      <c r="J692" s="41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4"/>
      <c r="X692" s="4"/>
      <c r="Y692" s="5"/>
      <c r="Z692" s="5"/>
    </row>
    <row r="693" spans="1:26" ht="21.75" customHeight="1" x14ac:dyDescent="0.45">
      <c r="A693" s="411"/>
      <c r="B693" s="411"/>
      <c r="C693" s="411"/>
      <c r="D693" s="411"/>
      <c r="E693" s="414"/>
      <c r="F693" s="414"/>
      <c r="G693" s="414"/>
      <c r="H693" s="414"/>
      <c r="I693" s="414"/>
      <c r="J693" s="41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4"/>
      <c r="X693" s="4"/>
      <c r="Y693" s="5"/>
      <c r="Z693" s="5"/>
    </row>
    <row r="694" spans="1:26" ht="21.75" customHeight="1" x14ac:dyDescent="0.45">
      <c r="A694" s="411"/>
      <c r="B694" s="411"/>
      <c r="C694" s="411"/>
      <c r="D694" s="411"/>
      <c r="E694" s="414"/>
      <c r="F694" s="414"/>
      <c r="G694" s="414"/>
      <c r="H694" s="414"/>
      <c r="I694" s="414"/>
      <c r="J694" s="41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4"/>
      <c r="X694" s="4"/>
      <c r="Y694" s="5"/>
      <c r="Z694" s="5"/>
    </row>
    <row r="695" spans="1:26" ht="21.75" customHeight="1" x14ac:dyDescent="0.45">
      <c r="A695" s="411"/>
      <c r="B695" s="411"/>
      <c r="C695" s="411"/>
      <c r="D695" s="411"/>
      <c r="E695" s="414"/>
      <c r="F695" s="414"/>
      <c r="G695" s="414"/>
      <c r="H695" s="414"/>
      <c r="I695" s="414"/>
      <c r="J695" s="41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4"/>
      <c r="X695" s="4"/>
      <c r="Y695" s="5"/>
      <c r="Z695" s="5"/>
    </row>
    <row r="696" spans="1:26" ht="21.75" customHeight="1" x14ac:dyDescent="0.45">
      <c r="A696" s="411"/>
      <c r="B696" s="411"/>
      <c r="C696" s="411"/>
      <c r="D696" s="411"/>
      <c r="E696" s="414"/>
      <c r="F696" s="414"/>
      <c r="G696" s="414"/>
      <c r="H696" s="414"/>
      <c r="I696" s="414"/>
      <c r="J696" s="41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4"/>
      <c r="X696" s="4"/>
      <c r="Y696" s="5"/>
      <c r="Z696" s="5"/>
    </row>
    <row r="697" spans="1:26" ht="21.75" customHeight="1" x14ac:dyDescent="0.45">
      <c r="A697" s="411"/>
      <c r="B697" s="411"/>
      <c r="C697" s="411"/>
      <c r="D697" s="411"/>
      <c r="E697" s="414"/>
      <c r="F697" s="414"/>
      <c r="G697" s="414"/>
      <c r="H697" s="414"/>
      <c r="I697" s="414"/>
      <c r="J697" s="41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4"/>
      <c r="X697" s="4"/>
      <c r="Y697" s="5"/>
      <c r="Z697" s="5"/>
    </row>
    <row r="698" spans="1:26" ht="21.75" customHeight="1" x14ac:dyDescent="0.45">
      <c r="A698" s="411"/>
      <c r="B698" s="411"/>
      <c r="C698" s="411"/>
      <c r="D698" s="411"/>
      <c r="E698" s="414"/>
      <c r="F698" s="414"/>
      <c r="G698" s="414"/>
      <c r="H698" s="414"/>
      <c r="I698" s="414"/>
      <c r="J698" s="41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4"/>
      <c r="X698" s="4"/>
      <c r="Y698" s="5"/>
      <c r="Z698" s="5"/>
    </row>
    <row r="699" spans="1:26" ht="21.75" customHeight="1" x14ac:dyDescent="0.45">
      <c r="A699" s="411"/>
      <c r="B699" s="411"/>
      <c r="C699" s="411"/>
      <c r="D699" s="411"/>
      <c r="E699" s="414"/>
      <c r="F699" s="414"/>
      <c r="G699" s="414"/>
      <c r="H699" s="414"/>
      <c r="I699" s="414"/>
      <c r="J699" s="41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4"/>
      <c r="X699" s="4"/>
      <c r="Y699" s="5"/>
      <c r="Z699" s="5"/>
    </row>
    <row r="700" spans="1:26" ht="21.75" customHeight="1" x14ac:dyDescent="0.45">
      <c r="A700" s="411"/>
      <c r="B700" s="411"/>
      <c r="C700" s="411"/>
      <c r="D700" s="411"/>
      <c r="E700" s="414"/>
      <c r="F700" s="414"/>
      <c r="G700" s="414"/>
      <c r="H700" s="414"/>
      <c r="I700" s="414"/>
      <c r="J700" s="41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4"/>
      <c r="X700" s="4"/>
      <c r="Y700" s="5"/>
      <c r="Z700" s="5"/>
    </row>
    <row r="701" spans="1:26" ht="21.75" customHeight="1" x14ac:dyDescent="0.45">
      <c r="A701" s="411"/>
      <c r="B701" s="411"/>
      <c r="C701" s="411"/>
      <c r="D701" s="411"/>
      <c r="E701" s="414"/>
      <c r="F701" s="414"/>
      <c r="G701" s="414"/>
      <c r="H701" s="414"/>
      <c r="I701" s="414"/>
      <c r="J701" s="41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4"/>
      <c r="X701" s="4"/>
      <c r="Y701" s="5"/>
      <c r="Z701" s="5"/>
    </row>
    <row r="702" spans="1:26" ht="21.75" customHeight="1" x14ac:dyDescent="0.45">
      <c r="A702" s="411"/>
      <c r="B702" s="411"/>
      <c r="C702" s="411"/>
      <c r="D702" s="411"/>
      <c r="E702" s="414"/>
      <c r="F702" s="414"/>
      <c r="G702" s="414"/>
      <c r="H702" s="414"/>
      <c r="I702" s="414"/>
      <c r="J702" s="41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4"/>
      <c r="X702" s="4"/>
      <c r="Y702" s="5"/>
      <c r="Z702" s="5"/>
    </row>
    <row r="703" spans="1:26" ht="21.75" customHeight="1" x14ac:dyDescent="0.45">
      <c r="A703" s="411"/>
      <c r="B703" s="411"/>
      <c r="C703" s="411"/>
      <c r="D703" s="411"/>
      <c r="E703" s="414"/>
      <c r="F703" s="414"/>
      <c r="G703" s="414"/>
      <c r="H703" s="414"/>
      <c r="I703" s="414"/>
      <c r="J703" s="41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4"/>
      <c r="X703" s="4"/>
      <c r="Y703" s="5"/>
      <c r="Z703" s="5"/>
    </row>
    <row r="704" spans="1:26" ht="21.75" customHeight="1" x14ac:dyDescent="0.45">
      <c r="A704" s="411"/>
      <c r="B704" s="411"/>
      <c r="C704" s="411"/>
      <c r="D704" s="411"/>
      <c r="E704" s="414"/>
      <c r="F704" s="414"/>
      <c r="G704" s="414"/>
      <c r="H704" s="414"/>
      <c r="I704" s="414"/>
      <c r="J704" s="41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4"/>
      <c r="X704" s="4"/>
      <c r="Y704" s="5"/>
      <c r="Z704" s="5"/>
    </row>
    <row r="705" spans="1:26" ht="21.75" customHeight="1" x14ac:dyDescent="0.45">
      <c r="A705" s="411"/>
      <c r="B705" s="411"/>
      <c r="C705" s="411"/>
      <c r="D705" s="411"/>
      <c r="E705" s="414"/>
      <c r="F705" s="414"/>
      <c r="G705" s="414"/>
      <c r="H705" s="414"/>
      <c r="I705" s="414"/>
      <c r="J705" s="41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4"/>
      <c r="X705" s="4"/>
      <c r="Y705" s="5"/>
      <c r="Z705" s="5"/>
    </row>
    <row r="706" spans="1:26" ht="21.75" customHeight="1" x14ac:dyDescent="0.45">
      <c r="A706" s="411"/>
      <c r="B706" s="411"/>
      <c r="C706" s="411"/>
      <c r="D706" s="411"/>
      <c r="E706" s="414"/>
      <c r="F706" s="414"/>
      <c r="G706" s="414"/>
      <c r="H706" s="414"/>
      <c r="I706" s="414"/>
      <c r="J706" s="41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4"/>
      <c r="X706" s="4"/>
      <c r="Y706" s="5"/>
      <c r="Z706" s="5"/>
    </row>
    <row r="707" spans="1:26" ht="21.75" customHeight="1" x14ac:dyDescent="0.45">
      <c r="A707" s="411"/>
      <c r="B707" s="411"/>
      <c r="C707" s="411"/>
      <c r="D707" s="411"/>
      <c r="E707" s="414"/>
      <c r="F707" s="414"/>
      <c r="G707" s="414"/>
      <c r="H707" s="414"/>
      <c r="I707" s="414"/>
      <c r="J707" s="41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4"/>
      <c r="X707" s="4"/>
      <c r="Y707" s="5"/>
      <c r="Z707" s="5"/>
    </row>
    <row r="708" spans="1:26" ht="21.75" customHeight="1" x14ac:dyDescent="0.45">
      <c r="A708" s="411"/>
      <c r="B708" s="411"/>
      <c r="C708" s="411"/>
      <c r="D708" s="411"/>
      <c r="E708" s="414"/>
      <c r="F708" s="414"/>
      <c r="G708" s="414"/>
      <c r="H708" s="414"/>
      <c r="I708" s="414"/>
      <c r="J708" s="41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4"/>
      <c r="X708" s="4"/>
      <c r="Y708" s="5"/>
      <c r="Z708" s="5"/>
    </row>
    <row r="709" spans="1:26" ht="21.75" customHeight="1" x14ac:dyDescent="0.45">
      <c r="A709" s="411"/>
      <c r="B709" s="411"/>
      <c r="C709" s="411"/>
      <c r="D709" s="411"/>
      <c r="E709" s="414"/>
      <c r="F709" s="414"/>
      <c r="G709" s="414"/>
      <c r="H709" s="414"/>
      <c r="I709" s="414"/>
      <c r="J709" s="41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4"/>
      <c r="X709" s="4"/>
      <c r="Y709" s="5"/>
      <c r="Z709" s="5"/>
    </row>
    <row r="710" spans="1:26" ht="21.75" customHeight="1" x14ac:dyDescent="0.45">
      <c r="A710" s="411"/>
      <c r="B710" s="411"/>
      <c r="C710" s="411"/>
      <c r="D710" s="411"/>
      <c r="E710" s="414"/>
      <c r="F710" s="414"/>
      <c r="G710" s="414"/>
      <c r="H710" s="414"/>
      <c r="I710" s="414"/>
      <c r="J710" s="41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4"/>
      <c r="X710" s="4"/>
      <c r="Y710" s="5"/>
      <c r="Z710" s="5"/>
    </row>
    <row r="711" spans="1:26" ht="21.75" customHeight="1" x14ac:dyDescent="0.45">
      <c r="A711" s="411"/>
      <c r="B711" s="411"/>
      <c r="C711" s="411"/>
      <c r="D711" s="411"/>
      <c r="E711" s="414"/>
      <c r="F711" s="414"/>
      <c r="G711" s="414"/>
      <c r="H711" s="414"/>
      <c r="I711" s="414"/>
      <c r="J711" s="41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4"/>
      <c r="X711" s="4"/>
      <c r="Y711" s="5"/>
      <c r="Z711" s="5"/>
    </row>
    <row r="712" spans="1:26" ht="21.75" customHeight="1" x14ac:dyDescent="0.45">
      <c r="A712" s="411"/>
      <c r="B712" s="411"/>
      <c r="C712" s="411"/>
      <c r="D712" s="411"/>
      <c r="E712" s="414"/>
      <c r="F712" s="414"/>
      <c r="G712" s="414"/>
      <c r="H712" s="414"/>
      <c r="I712" s="414"/>
      <c r="J712" s="41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4"/>
      <c r="X712" s="4"/>
      <c r="Y712" s="5"/>
      <c r="Z712" s="5"/>
    </row>
    <row r="713" spans="1:26" ht="21.75" customHeight="1" x14ac:dyDescent="0.45">
      <c r="A713" s="411"/>
      <c r="B713" s="411"/>
      <c r="C713" s="411"/>
      <c r="D713" s="411"/>
      <c r="E713" s="414"/>
      <c r="F713" s="414"/>
      <c r="G713" s="414"/>
      <c r="H713" s="414"/>
      <c r="I713" s="414"/>
      <c r="J713" s="41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4"/>
      <c r="X713" s="4"/>
      <c r="Y713" s="5"/>
      <c r="Z713" s="5"/>
    </row>
    <row r="714" spans="1:26" ht="21.75" customHeight="1" x14ac:dyDescent="0.45">
      <c r="A714" s="411"/>
      <c r="B714" s="411"/>
      <c r="C714" s="411"/>
      <c r="D714" s="411"/>
      <c r="E714" s="414"/>
      <c r="F714" s="414"/>
      <c r="G714" s="414"/>
      <c r="H714" s="414"/>
      <c r="I714" s="414"/>
      <c r="J714" s="41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4"/>
      <c r="X714" s="4"/>
      <c r="Y714" s="5"/>
      <c r="Z714" s="5"/>
    </row>
    <row r="715" spans="1:26" ht="21.75" customHeight="1" x14ac:dyDescent="0.45">
      <c r="A715" s="411"/>
      <c r="B715" s="411"/>
      <c r="C715" s="411"/>
      <c r="D715" s="411"/>
      <c r="E715" s="414"/>
      <c r="F715" s="414"/>
      <c r="G715" s="414"/>
      <c r="H715" s="414"/>
      <c r="I715" s="414"/>
      <c r="J715" s="41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4"/>
      <c r="X715" s="4"/>
      <c r="Y715" s="5"/>
      <c r="Z715" s="5"/>
    </row>
    <row r="716" spans="1:26" ht="21.75" customHeight="1" x14ac:dyDescent="0.45">
      <c r="A716" s="411"/>
      <c r="B716" s="411"/>
      <c r="C716" s="411"/>
      <c r="D716" s="411"/>
      <c r="E716" s="414"/>
      <c r="F716" s="414"/>
      <c r="G716" s="414"/>
      <c r="H716" s="414"/>
      <c r="I716" s="414"/>
      <c r="J716" s="41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4"/>
      <c r="X716" s="4"/>
      <c r="Y716" s="5"/>
      <c r="Z716" s="5"/>
    </row>
    <row r="717" spans="1:26" ht="21.75" customHeight="1" x14ac:dyDescent="0.45">
      <c r="A717" s="411"/>
      <c r="B717" s="411"/>
      <c r="C717" s="411"/>
      <c r="D717" s="411"/>
      <c r="E717" s="414"/>
      <c r="F717" s="414"/>
      <c r="G717" s="414"/>
      <c r="H717" s="414"/>
      <c r="I717" s="414"/>
      <c r="J717" s="41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4"/>
      <c r="X717" s="4"/>
      <c r="Y717" s="5"/>
      <c r="Z717" s="5"/>
    </row>
    <row r="718" spans="1:26" ht="21.75" customHeight="1" x14ac:dyDescent="0.45">
      <c r="A718" s="411"/>
      <c r="B718" s="411"/>
      <c r="C718" s="411"/>
      <c r="D718" s="411"/>
      <c r="E718" s="414"/>
      <c r="F718" s="414"/>
      <c r="G718" s="414"/>
      <c r="H718" s="414"/>
      <c r="I718" s="414"/>
      <c r="J718" s="41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4"/>
      <c r="X718" s="4"/>
      <c r="Y718" s="5"/>
      <c r="Z718" s="5"/>
    </row>
    <row r="719" spans="1:26" ht="21.75" customHeight="1" x14ac:dyDescent="0.45">
      <c r="A719" s="411"/>
      <c r="B719" s="411"/>
      <c r="C719" s="411"/>
      <c r="D719" s="411"/>
      <c r="E719" s="414"/>
      <c r="F719" s="414"/>
      <c r="G719" s="414"/>
      <c r="H719" s="414"/>
      <c r="I719" s="414"/>
      <c r="J719" s="41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4"/>
      <c r="X719" s="4"/>
      <c r="Y719" s="5"/>
      <c r="Z719" s="5"/>
    </row>
    <row r="720" spans="1:26" ht="21.75" customHeight="1" x14ac:dyDescent="0.45">
      <c r="A720" s="411"/>
      <c r="B720" s="411"/>
      <c r="C720" s="411"/>
      <c r="D720" s="411"/>
      <c r="E720" s="414"/>
      <c r="F720" s="414"/>
      <c r="G720" s="414"/>
      <c r="H720" s="414"/>
      <c r="I720" s="414"/>
      <c r="J720" s="41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4"/>
      <c r="X720" s="4"/>
      <c r="Y720" s="5"/>
      <c r="Z720" s="5"/>
    </row>
    <row r="721" spans="1:26" ht="21.75" customHeight="1" x14ac:dyDescent="0.45">
      <c r="A721" s="411"/>
      <c r="B721" s="411"/>
      <c r="C721" s="411"/>
      <c r="D721" s="411"/>
      <c r="E721" s="414"/>
      <c r="F721" s="414"/>
      <c r="G721" s="414"/>
      <c r="H721" s="414"/>
      <c r="I721" s="414"/>
      <c r="J721" s="41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4"/>
      <c r="X721" s="4"/>
      <c r="Y721" s="5"/>
      <c r="Z721" s="5"/>
    </row>
    <row r="722" spans="1:26" ht="21.75" customHeight="1" x14ac:dyDescent="0.45">
      <c r="A722" s="411"/>
      <c r="B722" s="411"/>
      <c r="C722" s="411"/>
      <c r="D722" s="411"/>
      <c r="E722" s="414"/>
      <c r="F722" s="414"/>
      <c r="G722" s="414"/>
      <c r="H722" s="414"/>
      <c r="I722" s="414"/>
      <c r="J722" s="41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4"/>
      <c r="X722" s="4"/>
      <c r="Y722" s="5"/>
      <c r="Z722" s="5"/>
    </row>
    <row r="723" spans="1:26" ht="21.75" customHeight="1" x14ac:dyDescent="0.45">
      <c r="A723" s="411"/>
      <c r="B723" s="411"/>
      <c r="C723" s="411"/>
      <c r="D723" s="411"/>
      <c r="E723" s="414"/>
      <c r="F723" s="414"/>
      <c r="G723" s="414"/>
      <c r="H723" s="414"/>
      <c r="I723" s="414"/>
      <c r="J723" s="41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4"/>
      <c r="X723" s="4"/>
      <c r="Y723" s="5"/>
      <c r="Z723" s="5"/>
    </row>
    <row r="724" spans="1:26" ht="21.75" customHeight="1" x14ac:dyDescent="0.45">
      <c r="A724" s="411"/>
      <c r="B724" s="411"/>
      <c r="C724" s="411"/>
      <c r="D724" s="411"/>
      <c r="E724" s="414"/>
      <c r="F724" s="414"/>
      <c r="G724" s="414"/>
      <c r="H724" s="414"/>
      <c r="I724" s="414"/>
      <c r="J724" s="41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4"/>
      <c r="X724" s="4"/>
      <c r="Y724" s="5"/>
      <c r="Z724" s="5"/>
    </row>
    <row r="725" spans="1:26" ht="21.75" customHeight="1" x14ac:dyDescent="0.45">
      <c r="A725" s="411"/>
      <c r="B725" s="411"/>
      <c r="C725" s="411"/>
      <c r="D725" s="411"/>
      <c r="E725" s="414"/>
      <c r="F725" s="414"/>
      <c r="G725" s="414"/>
      <c r="H725" s="414"/>
      <c r="I725" s="414"/>
      <c r="J725" s="41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4"/>
      <c r="X725" s="4"/>
      <c r="Y725" s="5"/>
      <c r="Z725" s="5"/>
    </row>
    <row r="726" spans="1:26" ht="21.75" customHeight="1" x14ac:dyDescent="0.45">
      <c r="A726" s="411"/>
      <c r="B726" s="411"/>
      <c r="C726" s="411"/>
      <c r="D726" s="411"/>
      <c r="E726" s="414"/>
      <c r="F726" s="414"/>
      <c r="G726" s="414"/>
      <c r="H726" s="414"/>
      <c r="I726" s="414"/>
      <c r="J726" s="41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4"/>
      <c r="X726" s="4"/>
      <c r="Y726" s="5"/>
      <c r="Z726" s="5"/>
    </row>
    <row r="727" spans="1:26" ht="21.75" customHeight="1" x14ac:dyDescent="0.45">
      <c r="A727" s="411"/>
      <c r="B727" s="411"/>
      <c r="C727" s="411"/>
      <c r="D727" s="411"/>
      <c r="E727" s="414"/>
      <c r="F727" s="414"/>
      <c r="G727" s="414"/>
      <c r="H727" s="414"/>
      <c r="I727" s="414"/>
      <c r="J727" s="41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4"/>
      <c r="X727" s="4"/>
      <c r="Y727" s="5"/>
      <c r="Z727" s="5"/>
    </row>
    <row r="728" spans="1:26" ht="21.75" customHeight="1" x14ac:dyDescent="0.45">
      <c r="A728" s="411"/>
      <c r="B728" s="411"/>
      <c r="C728" s="411"/>
      <c r="D728" s="411"/>
      <c r="E728" s="414"/>
      <c r="F728" s="414"/>
      <c r="G728" s="414"/>
      <c r="H728" s="414"/>
      <c r="I728" s="414"/>
      <c r="J728" s="41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4"/>
      <c r="X728" s="4"/>
      <c r="Y728" s="5"/>
      <c r="Z728" s="5"/>
    </row>
    <row r="729" spans="1:26" ht="21.75" customHeight="1" x14ac:dyDescent="0.45">
      <c r="A729" s="411"/>
      <c r="B729" s="411"/>
      <c r="C729" s="411"/>
      <c r="D729" s="411"/>
      <c r="E729" s="414"/>
      <c r="F729" s="414"/>
      <c r="G729" s="414"/>
      <c r="H729" s="414"/>
      <c r="I729" s="414"/>
      <c r="J729" s="41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4"/>
      <c r="X729" s="4"/>
      <c r="Y729" s="5"/>
      <c r="Z729" s="5"/>
    </row>
    <row r="730" spans="1:26" ht="21.75" customHeight="1" x14ac:dyDescent="0.45">
      <c r="A730" s="411"/>
      <c r="B730" s="411"/>
      <c r="C730" s="411"/>
      <c r="D730" s="411"/>
      <c r="E730" s="414"/>
      <c r="F730" s="414"/>
      <c r="G730" s="414"/>
      <c r="H730" s="414"/>
      <c r="I730" s="414"/>
      <c r="J730" s="41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4"/>
      <c r="X730" s="4"/>
      <c r="Y730" s="5"/>
      <c r="Z730" s="5"/>
    </row>
    <row r="731" spans="1:26" ht="21.75" customHeight="1" x14ac:dyDescent="0.45">
      <c r="A731" s="411"/>
      <c r="B731" s="411"/>
      <c r="C731" s="411"/>
      <c r="D731" s="411"/>
      <c r="E731" s="414"/>
      <c r="F731" s="414"/>
      <c r="G731" s="414"/>
      <c r="H731" s="414"/>
      <c r="I731" s="414"/>
      <c r="J731" s="41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4"/>
      <c r="X731" s="4"/>
      <c r="Y731" s="5"/>
      <c r="Z731" s="5"/>
    </row>
    <row r="732" spans="1:26" ht="21.75" customHeight="1" x14ac:dyDescent="0.45">
      <c r="A732" s="411"/>
      <c r="B732" s="411"/>
      <c r="C732" s="411"/>
      <c r="D732" s="411"/>
      <c r="E732" s="414"/>
      <c r="F732" s="414"/>
      <c r="G732" s="414"/>
      <c r="H732" s="414"/>
      <c r="I732" s="414"/>
      <c r="J732" s="41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4"/>
      <c r="X732" s="4"/>
      <c r="Y732" s="5"/>
      <c r="Z732" s="5"/>
    </row>
    <row r="733" spans="1:26" ht="21.75" customHeight="1" x14ac:dyDescent="0.45">
      <c r="A733" s="411"/>
      <c r="B733" s="411"/>
      <c r="C733" s="411"/>
      <c r="D733" s="411"/>
      <c r="E733" s="414"/>
      <c r="F733" s="414"/>
      <c r="G733" s="414"/>
      <c r="H733" s="414"/>
      <c r="I733" s="414"/>
      <c r="J733" s="41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4"/>
      <c r="X733" s="4"/>
      <c r="Y733" s="5"/>
      <c r="Z733" s="5"/>
    </row>
    <row r="734" spans="1:26" ht="21.75" customHeight="1" x14ac:dyDescent="0.45">
      <c r="A734" s="411"/>
      <c r="B734" s="411"/>
      <c r="C734" s="411"/>
      <c r="D734" s="411"/>
      <c r="E734" s="414"/>
      <c r="F734" s="414"/>
      <c r="G734" s="414"/>
      <c r="H734" s="414"/>
      <c r="I734" s="414"/>
      <c r="J734" s="41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4"/>
      <c r="X734" s="4"/>
      <c r="Y734" s="5"/>
      <c r="Z734" s="5"/>
    </row>
    <row r="735" spans="1:26" ht="21.75" customHeight="1" x14ac:dyDescent="0.45">
      <c r="A735" s="411"/>
      <c r="B735" s="411"/>
      <c r="C735" s="411"/>
      <c r="D735" s="411"/>
      <c r="E735" s="414"/>
      <c r="F735" s="414"/>
      <c r="G735" s="414"/>
      <c r="H735" s="414"/>
      <c r="I735" s="414"/>
      <c r="J735" s="41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4"/>
      <c r="X735" s="4"/>
      <c r="Y735" s="5"/>
      <c r="Z735" s="5"/>
    </row>
    <row r="736" spans="1:26" ht="21.75" customHeight="1" x14ac:dyDescent="0.45">
      <c r="A736" s="411"/>
      <c r="B736" s="411"/>
      <c r="C736" s="411"/>
      <c r="D736" s="411"/>
      <c r="E736" s="414"/>
      <c r="F736" s="414"/>
      <c r="G736" s="414"/>
      <c r="H736" s="414"/>
      <c r="I736" s="414"/>
      <c r="J736" s="41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4"/>
      <c r="X736" s="4"/>
      <c r="Y736" s="5"/>
      <c r="Z736" s="5"/>
    </row>
    <row r="737" spans="1:26" ht="21.75" customHeight="1" x14ac:dyDescent="0.45">
      <c r="A737" s="411"/>
      <c r="B737" s="411"/>
      <c r="C737" s="411"/>
      <c r="D737" s="411"/>
      <c r="E737" s="414"/>
      <c r="F737" s="414"/>
      <c r="G737" s="414"/>
      <c r="H737" s="414"/>
      <c r="I737" s="414"/>
      <c r="J737" s="41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4"/>
      <c r="X737" s="4"/>
      <c r="Y737" s="5"/>
      <c r="Z737" s="5"/>
    </row>
    <row r="738" spans="1:26" ht="21.75" customHeight="1" x14ac:dyDescent="0.45">
      <c r="A738" s="411"/>
      <c r="B738" s="411"/>
      <c r="C738" s="411"/>
      <c r="D738" s="411"/>
      <c r="E738" s="414"/>
      <c r="F738" s="414"/>
      <c r="G738" s="414"/>
      <c r="H738" s="414"/>
      <c r="I738" s="414"/>
      <c r="J738" s="41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4"/>
      <c r="X738" s="4"/>
      <c r="Y738" s="5"/>
      <c r="Z738" s="5"/>
    </row>
    <row r="739" spans="1:26" ht="21.75" customHeight="1" x14ac:dyDescent="0.45">
      <c r="A739" s="411"/>
      <c r="B739" s="411"/>
      <c r="C739" s="411"/>
      <c r="D739" s="411"/>
      <c r="E739" s="414"/>
      <c r="F739" s="414"/>
      <c r="G739" s="414"/>
      <c r="H739" s="414"/>
      <c r="I739" s="414"/>
      <c r="J739" s="41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4"/>
      <c r="X739" s="4"/>
      <c r="Y739" s="5"/>
      <c r="Z739" s="5"/>
    </row>
    <row r="740" spans="1:26" ht="21.75" customHeight="1" x14ac:dyDescent="0.45">
      <c r="A740" s="411"/>
      <c r="B740" s="411"/>
      <c r="C740" s="411"/>
      <c r="D740" s="411"/>
      <c r="E740" s="414"/>
      <c r="F740" s="414"/>
      <c r="G740" s="414"/>
      <c r="H740" s="414"/>
      <c r="I740" s="414"/>
      <c r="J740" s="41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4"/>
      <c r="X740" s="4"/>
      <c r="Y740" s="5"/>
      <c r="Z740" s="5"/>
    </row>
    <row r="741" spans="1:26" ht="21.75" customHeight="1" x14ac:dyDescent="0.45">
      <c r="A741" s="411"/>
      <c r="B741" s="411"/>
      <c r="C741" s="411"/>
      <c r="D741" s="411"/>
      <c r="E741" s="414"/>
      <c r="F741" s="414"/>
      <c r="G741" s="414"/>
      <c r="H741" s="414"/>
      <c r="I741" s="414"/>
      <c r="J741" s="41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4"/>
      <c r="X741" s="4"/>
      <c r="Y741" s="5"/>
      <c r="Z741" s="5"/>
    </row>
    <row r="742" spans="1:26" ht="21.75" customHeight="1" x14ac:dyDescent="0.45">
      <c r="A742" s="411"/>
      <c r="B742" s="411"/>
      <c r="C742" s="411"/>
      <c r="D742" s="411"/>
      <c r="E742" s="414"/>
      <c r="F742" s="414"/>
      <c r="G742" s="414"/>
      <c r="H742" s="414"/>
      <c r="I742" s="414"/>
      <c r="J742" s="41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4"/>
      <c r="X742" s="4"/>
      <c r="Y742" s="5"/>
      <c r="Z742" s="5"/>
    </row>
    <row r="743" spans="1:26" ht="21.75" customHeight="1" x14ac:dyDescent="0.45">
      <c r="A743" s="411"/>
      <c r="B743" s="411"/>
      <c r="C743" s="411"/>
      <c r="D743" s="411"/>
      <c r="E743" s="414"/>
      <c r="F743" s="414"/>
      <c r="G743" s="414"/>
      <c r="H743" s="414"/>
      <c r="I743" s="414"/>
      <c r="J743" s="41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4"/>
      <c r="X743" s="4"/>
      <c r="Y743" s="5"/>
      <c r="Z743" s="5"/>
    </row>
    <row r="744" spans="1:26" ht="21.75" customHeight="1" x14ac:dyDescent="0.45">
      <c r="A744" s="411"/>
      <c r="B744" s="411"/>
      <c r="C744" s="411"/>
      <c r="D744" s="411"/>
      <c r="E744" s="414"/>
      <c r="F744" s="414"/>
      <c r="G744" s="414"/>
      <c r="H744" s="414"/>
      <c r="I744" s="414"/>
      <c r="J744" s="41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4"/>
      <c r="X744" s="4"/>
      <c r="Y744" s="5"/>
      <c r="Z744" s="5"/>
    </row>
    <row r="745" spans="1:26" ht="21.75" customHeight="1" x14ac:dyDescent="0.45">
      <c r="A745" s="411"/>
      <c r="B745" s="411"/>
      <c r="C745" s="411"/>
      <c r="D745" s="411"/>
      <c r="E745" s="414"/>
      <c r="F745" s="414"/>
      <c r="G745" s="414"/>
      <c r="H745" s="414"/>
      <c r="I745" s="414"/>
      <c r="J745" s="41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4"/>
      <c r="X745" s="4"/>
      <c r="Y745" s="5"/>
      <c r="Z745" s="5"/>
    </row>
    <row r="746" spans="1:26" ht="21.75" customHeight="1" x14ac:dyDescent="0.45">
      <c r="A746" s="411"/>
      <c r="B746" s="411"/>
      <c r="C746" s="411"/>
      <c r="D746" s="411"/>
      <c r="E746" s="414"/>
      <c r="F746" s="414"/>
      <c r="G746" s="414"/>
      <c r="H746" s="414"/>
      <c r="I746" s="414"/>
      <c r="J746" s="41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4"/>
      <c r="X746" s="4"/>
      <c r="Y746" s="5"/>
      <c r="Z746" s="5"/>
    </row>
    <row r="747" spans="1:26" ht="21.75" customHeight="1" x14ac:dyDescent="0.45">
      <c r="A747" s="411"/>
      <c r="B747" s="411"/>
      <c r="C747" s="411"/>
      <c r="D747" s="411"/>
      <c r="E747" s="414"/>
      <c r="F747" s="414"/>
      <c r="G747" s="414"/>
      <c r="H747" s="414"/>
      <c r="I747" s="414"/>
      <c r="J747" s="41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4"/>
      <c r="X747" s="4"/>
      <c r="Y747" s="5"/>
      <c r="Z747" s="5"/>
    </row>
    <row r="748" spans="1:26" ht="21.75" customHeight="1" x14ac:dyDescent="0.45">
      <c r="A748" s="411"/>
      <c r="B748" s="411"/>
      <c r="C748" s="411"/>
      <c r="D748" s="411"/>
      <c r="E748" s="414"/>
      <c r="F748" s="414"/>
      <c r="G748" s="414"/>
      <c r="H748" s="414"/>
      <c r="I748" s="414"/>
      <c r="J748" s="41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4"/>
      <c r="X748" s="4"/>
      <c r="Y748" s="5"/>
      <c r="Z748" s="5"/>
    </row>
    <row r="749" spans="1:26" ht="21.75" customHeight="1" x14ac:dyDescent="0.45">
      <c r="A749" s="411"/>
      <c r="B749" s="411"/>
      <c r="C749" s="411"/>
      <c r="D749" s="411"/>
      <c r="E749" s="414"/>
      <c r="F749" s="414"/>
      <c r="G749" s="414"/>
      <c r="H749" s="414"/>
      <c r="I749" s="414"/>
      <c r="J749" s="41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4"/>
      <c r="X749" s="4"/>
      <c r="Y749" s="5"/>
      <c r="Z749" s="5"/>
    </row>
    <row r="750" spans="1:26" ht="21.75" customHeight="1" x14ac:dyDescent="0.45">
      <c r="A750" s="411"/>
      <c r="B750" s="411"/>
      <c r="C750" s="411"/>
      <c r="D750" s="411"/>
      <c r="E750" s="414"/>
      <c r="F750" s="414"/>
      <c r="G750" s="414"/>
      <c r="H750" s="414"/>
      <c r="I750" s="414"/>
      <c r="J750" s="41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4"/>
      <c r="X750" s="4"/>
      <c r="Y750" s="5"/>
      <c r="Z750" s="5"/>
    </row>
    <row r="751" spans="1:26" ht="21.75" customHeight="1" x14ac:dyDescent="0.45">
      <c r="A751" s="411"/>
      <c r="B751" s="411"/>
      <c r="C751" s="411"/>
      <c r="D751" s="411"/>
      <c r="E751" s="414"/>
      <c r="F751" s="414"/>
      <c r="G751" s="414"/>
      <c r="H751" s="414"/>
      <c r="I751" s="414"/>
      <c r="J751" s="41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4"/>
      <c r="X751" s="4"/>
      <c r="Y751" s="5"/>
      <c r="Z751" s="5"/>
    </row>
    <row r="752" spans="1:26" ht="21.75" customHeight="1" x14ac:dyDescent="0.45">
      <c r="A752" s="411"/>
      <c r="B752" s="411"/>
      <c r="C752" s="411"/>
      <c r="D752" s="411"/>
      <c r="E752" s="414"/>
      <c r="F752" s="414"/>
      <c r="G752" s="414"/>
      <c r="H752" s="414"/>
      <c r="I752" s="414"/>
      <c r="J752" s="41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4"/>
      <c r="X752" s="4"/>
      <c r="Y752" s="5"/>
      <c r="Z752" s="5"/>
    </row>
    <row r="753" spans="1:26" ht="21.75" customHeight="1" x14ac:dyDescent="0.45">
      <c r="A753" s="411"/>
      <c r="B753" s="411"/>
      <c r="C753" s="411"/>
      <c r="D753" s="411"/>
      <c r="E753" s="414"/>
      <c r="F753" s="414"/>
      <c r="G753" s="414"/>
      <c r="H753" s="414"/>
      <c r="I753" s="414"/>
      <c r="J753" s="41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4"/>
      <c r="X753" s="4"/>
      <c r="Y753" s="5"/>
      <c r="Z753" s="5"/>
    </row>
    <row r="754" spans="1:26" ht="21.75" customHeight="1" x14ac:dyDescent="0.45">
      <c r="A754" s="411"/>
      <c r="B754" s="411"/>
      <c r="C754" s="411"/>
      <c r="D754" s="411"/>
      <c r="E754" s="414"/>
      <c r="F754" s="414"/>
      <c r="G754" s="414"/>
      <c r="H754" s="414"/>
      <c r="I754" s="414"/>
      <c r="J754" s="41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4"/>
      <c r="X754" s="4"/>
      <c r="Y754" s="5"/>
      <c r="Z754" s="5"/>
    </row>
    <row r="755" spans="1:26" ht="21.75" customHeight="1" x14ac:dyDescent="0.45">
      <c r="A755" s="411"/>
      <c r="B755" s="411"/>
      <c r="C755" s="411"/>
      <c r="D755" s="411"/>
      <c r="E755" s="414"/>
      <c r="F755" s="414"/>
      <c r="G755" s="414"/>
      <c r="H755" s="414"/>
      <c r="I755" s="414"/>
      <c r="J755" s="41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4"/>
      <c r="X755" s="4"/>
      <c r="Y755" s="5"/>
      <c r="Z755" s="5"/>
    </row>
    <row r="756" spans="1:26" ht="21.75" customHeight="1" x14ac:dyDescent="0.45">
      <c r="A756" s="411"/>
      <c r="B756" s="411"/>
      <c r="C756" s="411"/>
      <c r="D756" s="411"/>
      <c r="E756" s="414"/>
      <c r="F756" s="414"/>
      <c r="G756" s="414"/>
      <c r="H756" s="414"/>
      <c r="I756" s="414"/>
      <c r="J756" s="41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4"/>
      <c r="X756" s="4"/>
      <c r="Y756" s="5"/>
      <c r="Z756" s="5"/>
    </row>
    <row r="757" spans="1:26" ht="21.75" customHeight="1" x14ac:dyDescent="0.45">
      <c r="A757" s="411"/>
      <c r="B757" s="411"/>
      <c r="C757" s="411"/>
      <c r="D757" s="411"/>
      <c r="E757" s="414"/>
      <c r="F757" s="414"/>
      <c r="G757" s="414"/>
      <c r="H757" s="414"/>
      <c r="I757" s="414"/>
      <c r="J757" s="41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4"/>
      <c r="X757" s="4"/>
      <c r="Y757" s="5"/>
      <c r="Z757" s="5"/>
    </row>
    <row r="758" spans="1:26" ht="21.75" customHeight="1" x14ac:dyDescent="0.45">
      <c r="A758" s="411"/>
      <c r="B758" s="411"/>
      <c r="C758" s="411"/>
      <c r="D758" s="411"/>
      <c r="E758" s="414"/>
      <c r="F758" s="414"/>
      <c r="G758" s="414"/>
      <c r="H758" s="414"/>
      <c r="I758" s="414"/>
      <c r="J758" s="41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4"/>
      <c r="X758" s="4"/>
      <c r="Y758" s="5"/>
      <c r="Z758" s="5"/>
    </row>
    <row r="759" spans="1:26" ht="21.75" customHeight="1" x14ac:dyDescent="0.45">
      <c r="A759" s="411"/>
      <c r="B759" s="411"/>
      <c r="C759" s="411"/>
      <c r="D759" s="411"/>
      <c r="E759" s="414"/>
      <c r="F759" s="414"/>
      <c r="G759" s="414"/>
      <c r="H759" s="414"/>
      <c r="I759" s="414"/>
      <c r="J759" s="41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4"/>
      <c r="X759" s="4"/>
      <c r="Y759" s="5"/>
      <c r="Z759" s="5"/>
    </row>
    <row r="760" spans="1:26" ht="21.75" customHeight="1" x14ac:dyDescent="0.45">
      <c r="A760" s="411"/>
      <c r="B760" s="411"/>
      <c r="C760" s="411"/>
      <c r="D760" s="411"/>
      <c r="E760" s="414"/>
      <c r="F760" s="414"/>
      <c r="G760" s="414"/>
      <c r="H760" s="414"/>
      <c r="I760" s="414"/>
      <c r="J760" s="41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4"/>
      <c r="X760" s="4"/>
      <c r="Y760" s="5"/>
      <c r="Z760" s="5"/>
    </row>
    <row r="761" spans="1:26" ht="21.75" customHeight="1" x14ac:dyDescent="0.45">
      <c r="A761" s="411"/>
      <c r="B761" s="411"/>
      <c r="C761" s="411"/>
      <c r="D761" s="411"/>
      <c r="E761" s="414"/>
      <c r="F761" s="414"/>
      <c r="G761" s="414"/>
      <c r="H761" s="414"/>
      <c r="I761" s="414"/>
      <c r="J761" s="41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4"/>
      <c r="X761" s="4"/>
      <c r="Y761" s="5"/>
      <c r="Z761" s="5"/>
    </row>
    <row r="762" spans="1:26" ht="21.75" customHeight="1" x14ac:dyDescent="0.45">
      <c r="A762" s="411"/>
      <c r="B762" s="411"/>
      <c r="C762" s="411"/>
      <c r="D762" s="411"/>
      <c r="E762" s="414"/>
      <c r="F762" s="414"/>
      <c r="G762" s="414"/>
      <c r="H762" s="414"/>
      <c r="I762" s="414"/>
      <c r="J762" s="41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4"/>
      <c r="X762" s="4"/>
      <c r="Y762" s="5"/>
      <c r="Z762" s="5"/>
    </row>
    <row r="763" spans="1:26" ht="21.75" customHeight="1" x14ac:dyDescent="0.45">
      <c r="A763" s="411"/>
      <c r="B763" s="411"/>
      <c r="C763" s="411"/>
      <c r="D763" s="411"/>
      <c r="E763" s="414"/>
      <c r="F763" s="414"/>
      <c r="G763" s="414"/>
      <c r="H763" s="414"/>
      <c r="I763" s="414"/>
      <c r="J763" s="41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4"/>
      <c r="X763" s="4"/>
      <c r="Y763" s="5"/>
      <c r="Z763" s="5"/>
    </row>
    <row r="764" spans="1:26" ht="21.75" customHeight="1" x14ac:dyDescent="0.45">
      <c r="A764" s="411"/>
      <c r="B764" s="411"/>
      <c r="C764" s="411"/>
      <c r="D764" s="411"/>
      <c r="E764" s="414"/>
      <c r="F764" s="414"/>
      <c r="G764" s="414"/>
      <c r="H764" s="414"/>
      <c r="I764" s="414"/>
      <c r="J764" s="41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4"/>
      <c r="X764" s="4"/>
      <c r="Y764" s="5"/>
      <c r="Z764" s="5"/>
    </row>
    <row r="765" spans="1:26" ht="21.75" customHeight="1" x14ac:dyDescent="0.45">
      <c r="A765" s="411"/>
      <c r="B765" s="411"/>
      <c r="C765" s="411"/>
      <c r="D765" s="411"/>
      <c r="E765" s="414"/>
      <c r="F765" s="414"/>
      <c r="G765" s="414"/>
      <c r="H765" s="414"/>
      <c r="I765" s="414"/>
      <c r="J765" s="41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4"/>
      <c r="X765" s="4"/>
      <c r="Y765" s="5"/>
      <c r="Z765" s="5"/>
    </row>
    <row r="766" spans="1:26" ht="21.75" customHeight="1" x14ac:dyDescent="0.45">
      <c r="A766" s="411"/>
      <c r="B766" s="411"/>
      <c r="C766" s="411"/>
      <c r="D766" s="411"/>
      <c r="E766" s="414"/>
      <c r="F766" s="414"/>
      <c r="G766" s="414"/>
      <c r="H766" s="414"/>
      <c r="I766" s="414"/>
      <c r="J766" s="41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4"/>
      <c r="X766" s="4"/>
      <c r="Y766" s="5"/>
      <c r="Z766" s="5"/>
    </row>
    <row r="767" spans="1:26" ht="21.75" customHeight="1" x14ac:dyDescent="0.45">
      <c r="A767" s="411"/>
      <c r="B767" s="411"/>
      <c r="C767" s="411"/>
      <c r="D767" s="411"/>
      <c r="E767" s="414"/>
      <c r="F767" s="414"/>
      <c r="G767" s="414"/>
      <c r="H767" s="414"/>
      <c r="I767" s="414"/>
      <c r="J767" s="41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4"/>
      <c r="X767" s="4"/>
      <c r="Y767" s="5"/>
      <c r="Z767" s="5"/>
    </row>
    <row r="768" spans="1:26" ht="21.75" customHeight="1" x14ac:dyDescent="0.45">
      <c r="A768" s="411"/>
      <c r="B768" s="411"/>
      <c r="C768" s="411"/>
      <c r="D768" s="411"/>
      <c r="E768" s="414"/>
      <c r="F768" s="414"/>
      <c r="G768" s="414"/>
      <c r="H768" s="414"/>
      <c r="I768" s="414"/>
      <c r="J768" s="41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4"/>
      <c r="X768" s="4"/>
      <c r="Y768" s="5"/>
      <c r="Z768" s="5"/>
    </row>
    <row r="769" spans="1:26" ht="21.75" customHeight="1" x14ac:dyDescent="0.45">
      <c r="A769" s="411"/>
      <c r="B769" s="411"/>
      <c r="C769" s="411"/>
      <c r="D769" s="411"/>
      <c r="E769" s="414"/>
      <c r="F769" s="414"/>
      <c r="G769" s="414"/>
      <c r="H769" s="414"/>
      <c r="I769" s="414"/>
      <c r="J769" s="41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4"/>
      <c r="X769" s="4"/>
      <c r="Y769" s="5"/>
      <c r="Z769" s="5"/>
    </row>
    <row r="770" spans="1:26" ht="21.75" customHeight="1" x14ac:dyDescent="0.45">
      <c r="A770" s="411"/>
      <c r="B770" s="411"/>
      <c r="C770" s="411"/>
      <c r="D770" s="411"/>
      <c r="E770" s="414"/>
      <c r="F770" s="414"/>
      <c r="G770" s="414"/>
      <c r="H770" s="414"/>
      <c r="I770" s="414"/>
      <c r="J770" s="41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4"/>
      <c r="X770" s="4"/>
      <c r="Y770" s="5"/>
      <c r="Z770" s="5"/>
    </row>
    <row r="771" spans="1:26" ht="21.75" customHeight="1" x14ac:dyDescent="0.45">
      <c r="A771" s="411"/>
      <c r="B771" s="411"/>
      <c r="C771" s="411"/>
      <c r="D771" s="411"/>
      <c r="E771" s="414"/>
      <c r="F771" s="414"/>
      <c r="G771" s="414"/>
      <c r="H771" s="414"/>
      <c r="I771" s="414"/>
      <c r="J771" s="41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4"/>
      <c r="X771" s="4"/>
      <c r="Y771" s="5"/>
      <c r="Z771" s="5"/>
    </row>
    <row r="772" spans="1:26" ht="21.75" customHeight="1" x14ac:dyDescent="0.45">
      <c r="A772" s="411"/>
      <c r="B772" s="411"/>
      <c r="C772" s="411"/>
      <c r="D772" s="411"/>
      <c r="E772" s="414"/>
      <c r="F772" s="414"/>
      <c r="G772" s="414"/>
      <c r="H772" s="414"/>
      <c r="I772" s="414"/>
      <c r="J772" s="41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4"/>
      <c r="X772" s="4"/>
      <c r="Y772" s="5"/>
      <c r="Z772" s="5"/>
    </row>
    <row r="773" spans="1:26" ht="21.75" customHeight="1" x14ac:dyDescent="0.45">
      <c r="A773" s="411"/>
      <c r="B773" s="411"/>
      <c r="C773" s="411"/>
      <c r="D773" s="411"/>
      <c r="E773" s="414"/>
      <c r="F773" s="414"/>
      <c r="G773" s="414"/>
      <c r="H773" s="414"/>
      <c r="I773" s="414"/>
      <c r="J773" s="41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4"/>
      <c r="X773" s="4"/>
      <c r="Y773" s="5"/>
      <c r="Z773" s="5"/>
    </row>
    <row r="774" spans="1:26" ht="21.75" customHeight="1" x14ac:dyDescent="0.45">
      <c r="A774" s="411"/>
      <c r="B774" s="411"/>
      <c r="C774" s="411"/>
      <c r="D774" s="411"/>
      <c r="E774" s="414"/>
      <c r="F774" s="414"/>
      <c r="G774" s="414"/>
      <c r="H774" s="414"/>
      <c r="I774" s="414"/>
      <c r="J774" s="41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4"/>
      <c r="X774" s="4"/>
      <c r="Y774" s="5"/>
      <c r="Z774" s="5"/>
    </row>
    <row r="775" spans="1:26" ht="21.75" customHeight="1" x14ac:dyDescent="0.45">
      <c r="A775" s="411"/>
      <c r="B775" s="411"/>
      <c r="C775" s="411"/>
      <c r="D775" s="411"/>
      <c r="E775" s="414"/>
      <c r="F775" s="414"/>
      <c r="G775" s="414"/>
      <c r="H775" s="414"/>
      <c r="I775" s="414"/>
      <c r="J775" s="41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4"/>
      <c r="X775" s="4"/>
      <c r="Y775" s="5"/>
      <c r="Z775" s="5"/>
    </row>
    <row r="776" spans="1:26" ht="21.75" customHeight="1" x14ac:dyDescent="0.45">
      <c r="A776" s="411"/>
      <c r="B776" s="411"/>
      <c r="C776" s="411"/>
      <c r="D776" s="411"/>
      <c r="E776" s="414"/>
      <c r="F776" s="414"/>
      <c r="G776" s="414"/>
      <c r="H776" s="414"/>
      <c r="I776" s="414"/>
      <c r="J776" s="41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4"/>
      <c r="X776" s="4"/>
      <c r="Y776" s="5"/>
      <c r="Z776" s="5"/>
    </row>
    <row r="777" spans="1:26" ht="21.75" customHeight="1" x14ac:dyDescent="0.45">
      <c r="A777" s="411"/>
      <c r="B777" s="411"/>
      <c r="C777" s="411"/>
      <c r="D777" s="411"/>
      <c r="E777" s="414"/>
      <c r="F777" s="414"/>
      <c r="G777" s="414"/>
      <c r="H777" s="414"/>
      <c r="I777" s="414"/>
      <c r="J777" s="41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4"/>
      <c r="X777" s="4"/>
      <c r="Y777" s="5"/>
      <c r="Z777" s="5"/>
    </row>
    <row r="778" spans="1:26" ht="21.75" customHeight="1" x14ac:dyDescent="0.45">
      <c r="A778" s="411"/>
      <c r="B778" s="411"/>
      <c r="C778" s="411"/>
      <c r="D778" s="411"/>
      <c r="E778" s="414"/>
      <c r="F778" s="414"/>
      <c r="G778" s="414"/>
      <c r="H778" s="414"/>
      <c r="I778" s="414"/>
      <c r="J778" s="41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4"/>
      <c r="X778" s="4"/>
      <c r="Y778" s="5"/>
      <c r="Z778" s="5"/>
    </row>
    <row r="779" spans="1:26" ht="21.75" customHeight="1" x14ac:dyDescent="0.45">
      <c r="A779" s="411"/>
      <c r="B779" s="411"/>
      <c r="C779" s="411"/>
      <c r="D779" s="411"/>
      <c r="E779" s="414"/>
      <c r="F779" s="414"/>
      <c r="G779" s="414"/>
      <c r="H779" s="414"/>
      <c r="I779" s="414"/>
      <c r="J779" s="41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4"/>
      <c r="X779" s="4"/>
      <c r="Y779" s="5"/>
      <c r="Z779" s="5"/>
    </row>
    <row r="780" spans="1:26" ht="21.75" customHeight="1" x14ac:dyDescent="0.45">
      <c r="A780" s="411"/>
      <c r="B780" s="411"/>
      <c r="C780" s="411"/>
      <c r="D780" s="411"/>
      <c r="E780" s="414"/>
      <c r="F780" s="414"/>
      <c r="G780" s="414"/>
      <c r="H780" s="414"/>
      <c r="I780" s="414"/>
      <c r="J780" s="41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4"/>
      <c r="X780" s="4"/>
      <c r="Y780" s="5"/>
      <c r="Z780" s="5"/>
    </row>
    <row r="781" spans="1:26" ht="21.75" customHeight="1" x14ac:dyDescent="0.45">
      <c r="A781" s="411"/>
      <c r="B781" s="411"/>
      <c r="C781" s="411"/>
      <c r="D781" s="411"/>
      <c r="E781" s="414"/>
      <c r="F781" s="414"/>
      <c r="G781" s="414"/>
      <c r="H781" s="414"/>
      <c r="I781" s="414"/>
      <c r="J781" s="41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4"/>
      <c r="X781" s="4"/>
      <c r="Y781" s="5"/>
      <c r="Z781" s="5"/>
    </row>
    <row r="782" spans="1:26" ht="21.75" customHeight="1" x14ac:dyDescent="0.45">
      <c r="A782" s="411"/>
      <c r="B782" s="411"/>
      <c r="C782" s="411"/>
      <c r="D782" s="411"/>
      <c r="E782" s="414"/>
      <c r="F782" s="414"/>
      <c r="G782" s="414"/>
      <c r="H782" s="414"/>
      <c r="I782" s="414"/>
      <c r="J782" s="41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4"/>
      <c r="X782" s="4"/>
      <c r="Y782" s="5"/>
      <c r="Z782" s="5"/>
    </row>
    <row r="783" spans="1:26" ht="21.75" customHeight="1" x14ac:dyDescent="0.45">
      <c r="A783" s="411"/>
      <c r="B783" s="411"/>
      <c r="C783" s="411"/>
      <c r="D783" s="411"/>
      <c r="E783" s="414"/>
      <c r="F783" s="414"/>
      <c r="G783" s="414"/>
      <c r="H783" s="414"/>
      <c r="I783" s="414"/>
      <c r="J783" s="41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4"/>
      <c r="X783" s="4"/>
      <c r="Y783" s="5"/>
      <c r="Z783" s="5"/>
    </row>
    <row r="784" spans="1:26" ht="21.75" customHeight="1" x14ac:dyDescent="0.45">
      <c r="A784" s="411"/>
      <c r="B784" s="411"/>
      <c r="C784" s="411"/>
      <c r="D784" s="411"/>
      <c r="E784" s="414"/>
      <c r="F784" s="414"/>
      <c r="G784" s="414"/>
      <c r="H784" s="414"/>
      <c r="I784" s="414"/>
      <c r="J784" s="41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4"/>
      <c r="X784" s="4"/>
      <c r="Y784" s="5"/>
      <c r="Z784" s="5"/>
    </row>
    <row r="785" spans="1:26" ht="21.75" customHeight="1" x14ac:dyDescent="0.45">
      <c r="A785" s="411"/>
      <c r="B785" s="411"/>
      <c r="C785" s="411"/>
      <c r="D785" s="411"/>
      <c r="E785" s="414"/>
      <c r="F785" s="414"/>
      <c r="G785" s="414"/>
      <c r="H785" s="414"/>
      <c r="I785" s="414"/>
      <c r="J785" s="41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4"/>
      <c r="X785" s="4"/>
      <c r="Y785" s="5"/>
      <c r="Z785" s="5"/>
    </row>
    <row r="786" spans="1:26" ht="21.75" customHeight="1" x14ac:dyDescent="0.45">
      <c r="A786" s="411"/>
      <c r="B786" s="411"/>
      <c r="C786" s="411"/>
      <c r="D786" s="411"/>
      <c r="E786" s="414"/>
      <c r="F786" s="414"/>
      <c r="G786" s="414"/>
      <c r="H786" s="414"/>
      <c r="I786" s="414"/>
      <c r="J786" s="41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4"/>
      <c r="X786" s="4"/>
      <c r="Y786" s="5"/>
      <c r="Z786" s="5"/>
    </row>
    <row r="787" spans="1:26" ht="21.75" customHeight="1" x14ac:dyDescent="0.45">
      <c r="A787" s="411"/>
      <c r="B787" s="411"/>
      <c r="C787" s="411"/>
      <c r="D787" s="411"/>
      <c r="E787" s="414"/>
      <c r="F787" s="414"/>
      <c r="G787" s="414"/>
      <c r="H787" s="414"/>
      <c r="I787" s="414"/>
      <c r="J787" s="41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4"/>
      <c r="X787" s="4"/>
      <c r="Y787" s="5"/>
      <c r="Z787" s="5"/>
    </row>
    <row r="788" spans="1:26" ht="21.75" customHeight="1" x14ac:dyDescent="0.45">
      <c r="A788" s="411"/>
      <c r="B788" s="411"/>
      <c r="C788" s="411"/>
      <c r="D788" s="411"/>
      <c r="E788" s="414"/>
      <c r="F788" s="414"/>
      <c r="G788" s="414"/>
      <c r="H788" s="414"/>
      <c r="I788" s="414"/>
      <c r="J788" s="41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4"/>
      <c r="X788" s="4"/>
      <c r="Y788" s="5"/>
      <c r="Z788" s="5"/>
    </row>
    <row r="789" spans="1:26" ht="21.75" customHeight="1" x14ac:dyDescent="0.45">
      <c r="A789" s="411"/>
      <c r="B789" s="411"/>
      <c r="C789" s="411"/>
      <c r="D789" s="411"/>
      <c r="E789" s="414"/>
      <c r="F789" s="414"/>
      <c r="G789" s="414"/>
      <c r="H789" s="414"/>
      <c r="I789" s="414"/>
      <c r="J789" s="41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4"/>
      <c r="X789" s="4"/>
      <c r="Y789" s="5"/>
      <c r="Z789" s="5"/>
    </row>
    <row r="790" spans="1:26" ht="21.75" customHeight="1" x14ac:dyDescent="0.45">
      <c r="A790" s="411"/>
      <c r="B790" s="411"/>
      <c r="C790" s="411"/>
      <c r="D790" s="411"/>
      <c r="E790" s="414"/>
      <c r="F790" s="414"/>
      <c r="G790" s="414"/>
      <c r="H790" s="414"/>
      <c r="I790" s="414"/>
      <c r="J790" s="41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4"/>
      <c r="X790" s="4"/>
      <c r="Y790" s="5"/>
      <c r="Z790" s="5"/>
    </row>
    <row r="791" spans="1:26" ht="21.75" customHeight="1" x14ac:dyDescent="0.45">
      <c r="A791" s="411"/>
      <c r="B791" s="411"/>
      <c r="C791" s="411"/>
      <c r="D791" s="411"/>
      <c r="E791" s="414"/>
      <c r="F791" s="414"/>
      <c r="G791" s="414"/>
      <c r="H791" s="414"/>
      <c r="I791" s="414"/>
      <c r="J791" s="41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4"/>
      <c r="X791" s="4"/>
      <c r="Y791" s="5"/>
      <c r="Z791" s="5"/>
    </row>
    <row r="792" spans="1:26" ht="21.75" customHeight="1" x14ac:dyDescent="0.45">
      <c r="A792" s="411"/>
      <c r="B792" s="411"/>
      <c r="C792" s="411"/>
      <c r="D792" s="411"/>
      <c r="E792" s="414"/>
      <c r="F792" s="414"/>
      <c r="G792" s="414"/>
      <c r="H792" s="414"/>
      <c r="I792" s="414"/>
      <c r="J792" s="41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4"/>
      <c r="X792" s="4"/>
      <c r="Y792" s="5"/>
      <c r="Z792" s="5"/>
    </row>
    <row r="793" spans="1:26" ht="21.75" customHeight="1" x14ac:dyDescent="0.45">
      <c r="A793" s="411"/>
      <c r="B793" s="411"/>
      <c r="C793" s="411"/>
      <c r="D793" s="411"/>
      <c r="E793" s="414"/>
      <c r="F793" s="414"/>
      <c r="G793" s="414"/>
      <c r="H793" s="414"/>
      <c r="I793" s="414"/>
      <c r="J793" s="41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4"/>
      <c r="X793" s="4"/>
      <c r="Y793" s="5"/>
      <c r="Z793" s="5"/>
    </row>
    <row r="794" spans="1:26" ht="21.75" customHeight="1" x14ac:dyDescent="0.45">
      <c r="A794" s="411"/>
      <c r="B794" s="411"/>
      <c r="C794" s="411"/>
      <c r="D794" s="411"/>
      <c r="E794" s="414"/>
      <c r="F794" s="414"/>
      <c r="G794" s="414"/>
      <c r="H794" s="414"/>
      <c r="I794" s="414"/>
      <c r="J794" s="41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4"/>
      <c r="X794" s="4"/>
      <c r="Y794" s="5"/>
      <c r="Z794" s="5"/>
    </row>
    <row r="795" spans="1:26" ht="21.75" customHeight="1" x14ac:dyDescent="0.45">
      <c r="A795" s="411"/>
      <c r="B795" s="411"/>
      <c r="C795" s="411"/>
      <c r="D795" s="411"/>
      <c r="E795" s="414"/>
      <c r="F795" s="414"/>
      <c r="G795" s="414"/>
      <c r="H795" s="414"/>
      <c r="I795" s="414"/>
      <c r="J795" s="41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4"/>
      <c r="X795" s="4"/>
      <c r="Y795" s="5"/>
      <c r="Z795" s="5"/>
    </row>
    <row r="796" spans="1:26" ht="21.75" customHeight="1" x14ac:dyDescent="0.45">
      <c r="A796" s="411"/>
      <c r="B796" s="411"/>
      <c r="C796" s="411"/>
      <c r="D796" s="411"/>
      <c r="E796" s="414"/>
      <c r="F796" s="414"/>
      <c r="G796" s="414"/>
      <c r="H796" s="414"/>
      <c r="I796" s="414"/>
      <c r="J796" s="41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4"/>
      <c r="X796" s="4"/>
      <c r="Y796" s="5"/>
      <c r="Z796" s="5"/>
    </row>
    <row r="797" spans="1:26" ht="21.75" customHeight="1" x14ac:dyDescent="0.45">
      <c r="A797" s="411"/>
      <c r="B797" s="411"/>
      <c r="C797" s="411"/>
      <c r="D797" s="411"/>
      <c r="E797" s="414"/>
      <c r="F797" s="414"/>
      <c r="G797" s="414"/>
      <c r="H797" s="414"/>
      <c r="I797" s="414"/>
      <c r="J797" s="41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4"/>
      <c r="X797" s="4"/>
      <c r="Y797" s="5"/>
      <c r="Z797" s="5"/>
    </row>
    <row r="798" spans="1:26" ht="21.75" customHeight="1" x14ac:dyDescent="0.45">
      <c r="A798" s="411"/>
      <c r="B798" s="411"/>
      <c r="C798" s="411"/>
      <c r="D798" s="411"/>
      <c r="E798" s="414"/>
      <c r="F798" s="414"/>
      <c r="G798" s="414"/>
      <c r="H798" s="414"/>
      <c r="I798" s="414"/>
      <c r="J798" s="41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4"/>
      <c r="X798" s="4"/>
      <c r="Y798" s="5"/>
      <c r="Z798" s="5"/>
    </row>
    <row r="799" spans="1:26" ht="21.75" customHeight="1" x14ac:dyDescent="0.45">
      <c r="A799" s="411"/>
      <c r="B799" s="411"/>
      <c r="C799" s="411"/>
      <c r="D799" s="411"/>
      <c r="E799" s="414"/>
      <c r="F799" s="414"/>
      <c r="G799" s="414"/>
      <c r="H799" s="414"/>
      <c r="I799" s="414"/>
      <c r="J799" s="41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4"/>
      <c r="X799" s="4"/>
      <c r="Y799" s="5"/>
      <c r="Z799" s="5"/>
    </row>
    <row r="800" spans="1:26" ht="21.75" customHeight="1" x14ac:dyDescent="0.45">
      <c r="A800" s="411"/>
      <c r="B800" s="411"/>
      <c r="C800" s="411"/>
      <c r="D800" s="411"/>
      <c r="E800" s="414"/>
      <c r="F800" s="414"/>
      <c r="G800" s="414"/>
      <c r="H800" s="414"/>
      <c r="I800" s="414"/>
      <c r="J800" s="41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4"/>
      <c r="X800" s="4"/>
      <c r="Y800" s="5"/>
      <c r="Z800" s="5"/>
    </row>
    <row r="801" spans="1:26" ht="21.75" customHeight="1" x14ac:dyDescent="0.45">
      <c r="A801" s="411"/>
      <c r="B801" s="411"/>
      <c r="C801" s="411"/>
      <c r="D801" s="411"/>
      <c r="E801" s="414"/>
      <c r="F801" s="414"/>
      <c r="G801" s="414"/>
      <c r="H801" s="414"/>
      <c r="I801" s="414"/>
      <c r="J801" s="41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4"/>
      <c r="X801" s="4"/>
      <c r="Y801" s="5"/>
      <c r="Z801" s="5"/>
    </row>
    <row r="802" spans="1:26" ht="21.75" customHeight="1" x14ac:dyDescent="0.45">
      <c r="A802" s="411"/>
      <c r="B802" s="411"/>
      <c r="C802" s="411"/>
      <c r="D802" s="411"/>
      <c r="E802" s="414"/>
      <c r="F802" s="414"/>
      <c r="G802" s="414"/>
      <c r="H802" s="414"/>
      <c r="I802" s="414"/>
      <c r="J802" s="41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4"/>
      <c r="X802" s="4"/>
      <c r="Y802" s="5"/>
      <c r="Z802" s="5"/>
    </row>
    <row r="803" spans="1:26" ht="21.75" customHeight="1" x14ac:dyDescent="0.45">
      <c r="A803" s="411"/>
      <c r="B803" s="411"/>
      <c r="C803" s="411"/>
      <c r="D803" s="411"/>
      <c r="E803" s="414"/>
      <c r="F803" s="414"/>
      <c r="G803" s="414"/>
      <c r="H803" s="414"/>
      <c r="I803" s="414"/>
      <c r="J803" s="41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4"/>
      <c r="X803" s="4"/>
      <c r="Y803" s="5"/>
      <c r="Z803" s="5"/>
    </row>
    <row r="804" spans="1:26" ht="21.75" customHeight="1" x14ac:dyDescent="0.45">
      <c r="A804" s="411"/>
      <c r="B804" s="411"/>
      <c r="C804" s="411"/>
      <c r="D804" s="411"/>
      <c r="E804" s="414"/>
      <c r="F804" s="414"/>
      <c r="G804" s="414"/>
      <c r="H804" s="414"/>
      <c r="I804" s="414"/>
      <c r="J804" s="41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4"/>
      <c r="X804" s="4"/>
      <c r="Y804" s="5"/>
      <c r="Z804" s="5"/>
    </row>
    <row r="805" spans="1:26" ht="21.75" customHeight="1" x14ac:dyDescent="0.45">
      <c r="A805" s="411"/>
      <c r="B805" s="411"/>
      <c r="C805" s="411"/>
      <c r="D805" s="411"/>
      <c r="E805" s="414"/>
      <c r="F805" s="414"/>
      <c r="G805" s="414"/>
      <c r="H805" s="414"/>
      <c r="I805" s="414"/>
      <c r="J805" s="41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4"/>
      <c r="X805" s="4"/>
      <c r="Y805" s="5"/>
      <c r="Z805" s="5"/>
    </row>
    <row r="806" spans="1:26" ht="21.75" customHeight="1" x14ac:dyDescent="0.45">
      <c r="A806" s="411"/>
      <c r="B806" s="411"/>
      <c r="C806" s="411"/>
      <c r="D806" s="411"/>
      <c r="E806" s="414"/>
      <c r="F806" s="414"/>
      <c r="G806" s="414"/>
      <c r="H806" s="414"/>
      <c r="I806" s="414"/>
      <c r="J806" s="41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4"/>
      <c r="X806" s="4"/>
      <c r="Y806" s="5"/>
      <c r="Z806" s="5"/>
    </row>
    <row r="807" spans="1:26" ht="21.75" customHeight="1" x14ac:dyDescent="0.45">
      <c r="A807" s="411"/>
      <c r="B807" s="411"/>
      <c r="C807" s="411"/>
      <c r="D807" s="411"/>
      <c r="E807" s="414"/>
      <c r="F807" s="414"/>
      <c r="G807" s="414"/>
      <c r="H807" s="414"/>
      <c r="I807" s="414"/>
      <c r="J807" s="41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4"/>
      <c r="X807" s="4"/>
      <c r="Y807" s="5"/>
      <c r="Z807" s="5"/>
    </row>
    <row r="808" spans="1:26" ht="21.75" customHeight="1" x14ac:dyDescent="0.45">
      <c r="A808" s="411"/>
      <c r="B808" s="411"/>
      <c r="C808" s="411"/>
      <c r="D808" s="411"/>
      <c r="E808" s="414"/>
      <c r="F808" s="414"/>
      <c r="G808" s="414"/>
      <c r="H808" s="414"/>
      <c r="I808" s="414"/>
      <c r="J808" s="41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4"/>
      <c r="X808" s="4"/>
      <c r="Y808" s="5"/>
      <c r="Z808" s="5"/>
    </row>
    <row r="809" spans="1:26" ht="21.75" customHeight="1" x14ac:dyDescent="0.45">
      <c r="A809" s="411"/>
      <c r="B809" s="411"/>
      <c r="C809" s="411"/>
      <c r="D809" s="411"/>
      <c r="E809" s="414"/>
      <c r="F809" s="414"/>
      <c r="G809" s="414"/>
      <c r="H809" s="414"/>
      <c r="I809" s="414"/>
      <c r="J809" s="41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4"/>
      <c r="X809" s="4"/>
      <c r="Y809" s="5"/>
      <c r="Z809" s="5"/>
    </row>
    <row r="810" spans="1:26" ht="21.75" customHeight="1" x14ac:dyDescent="0.45">
      <c r="A810" s="411"/>
      <c r="B810" s="411"/>
      <c r="C810" s="411"/>
      <c r="D810" s="411"/>
      <c r="E810" s="414"/>
      <c r="F810" s="414"/>
      <c r="G810" s="414"/>
      <c r="H810" s="414"/>
      <c r="I810" s="414"/>
      <c r="J810" s="41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4"/>
      <c r="X810" s="4"/>
      <c r="Y810" s="5"/>
      <c r="Z810" s="5"/>
    </row>
    <row r="811" spans="1:26" ht="21.75" customHeight="1" x14ac:dyDescent="0.45">
      <c r="A811" s="411"/>
      <c r="B811" s="411"/>
      <c r="C811" s="411"/>
      <c r="D811" s="411"/>
      <c r="E811" s="414"/>
      <c r="F811" s="414"/>
      <c r="G811" s="414"/>
      <c r="H811" s="414"/>
      <c r="I811" s="414"/>
      <c r="J811" s="41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4"/>
      <c r="X811" s="4"/>
      <c r="Y811" s="5"/>
      <c r="Z811" s="5"/>
    </row>
    <row r="812" spans="1:26" ht="21.75" customHeight="1" x14ac:dyDescent="0.45">
      <c r="A812" s="411"/>
      <c r="B812" s="411"/>
      <c r="C812" s="411"/>
      <c r="D812" s="411"/>
      <c r="E812" s="414"/>
      <c r="F812" s="414"/>
      <c r="G812" s="414"/>
      <c r="H812" s="414"/>
      <c r="I812" s="414"/>
      <c r="J812" s="41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4"/>
      <c r="X812" s="4"/>
      <c r="Y812" s="5"/>
      <c r="Z812" s="5"/>
    </row>
    <row r="813" spans="1:26" ht="21.75" customHeight="1" x14ac:dyDescent="0.45">
      <c r="A813" s="411"/>
      <c r="B813" s="411"/>
      <c r="C813" s="411"/>
      <c r="D813" s="411"/>
      <c r="E813" s="414"/>
      <c r="F813" s="414"/>
      <c r="G813" s="414"/>
      <c r="H813" s="414"/>
      <c r="I813" s="414"/>
      <c r="J813" s="41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4"/>
      <c r="X813" s="4"/>
      <c r="Y813" s="5"/>
      <c r="Z813" s="5"/>
    </row>
    <row r="814" spans="1:26" ht="21.75" customHeight="1" x14ac:dyDescent="0.45">
      <c r="A814" s="411"/>
      <c r="B814" s="411"/>
      <c r="C814" s="411"/>
      <c r="D814" s="411"/>
      <c r="E814" s="414"/>
      <c r="F814" s="414"/>
      <c r="G814" s="414"/>
      <c r="H814" s="414"/>
      <c r="I814" s="414"/>
      <c r="J814" s="41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4"/>
      <c r="X814" s="4"/>
      <c r="Y814" s="5"/>
      <c r="Z814" s="5"/>
    </row>
    <row r="815" spans="1:26" ht="21.75" customHeight="1" x14ac:dyDescent="0.45">
      <c r="A815" s="411"/>
      <c r="B815" s="411"/>
      <c r="C815" s="411"/>
      <c r="D815" s="411"/>
      <c r="E815" s="414"/>
      <c r="F815" s="414"/>
      <c r="G815" s="414"/>
      <c r="H815" s="414"/>
      <c r="I815" s="414"/>
      <c r="J815" s="41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4"/>
      <c r="X815" s="4"/>
      <c r="Y815" s="5"/>
      <c r="Z815" s="5"/>
    </row>
    <row r="816" spans="1:26" ht="21.75" customHeight="1" x14ac:dyDescent="0.45">
      <c r="A816" s="411"/>
      <c r="B816" s="411"/>
      <c r="C816" s="411"/>
      <c r="D816" s="411"/>
      <c r="E816" s="414"/>
      <c r="F816" s="414"/>
      <c r="G816" s="414"/>
      <c r="H816" s="414"/>
      <c r="I816" s="414"/>
      <c r="J816" s="41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4"/>
      <c r="X816" s="4"/>
      <c r="Y816" s="5"/>
      <c r="Z816" s="5"/>
    </row>
    <row r="817" spans="1:26" ht="21.75" customHeight="1" x14ac:dyDescent="0.45">
      <c r="A817" s="411"/>
      <c r="B817" s="411"/>
      <c r="C817" s="411"/>
      <c r="D817" s="411"/>
      <c r="E817" s="414"/>
      <c r="F817" s="414"/>
      <c r="G817" s="414"/>
      <c r="H817" s="414"/>
      <c r="I817" s="414"/>
      <c r="J817" s="41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4"/>
      <c r="X817" s="4"/>
      <c r="Y817" s="5"/>
      <c r="Z817" s="5"/>
    </row>
    <row r="818" spans="1:26" ht="21.75" customHeight="1" x14ac:dyDescent="0.45">
      <c r="A818" s="411"/>
      <c r="B818" s="411"/>
      <c r="C818" s="411"/>
      <c r="D818" s="411"/>
      <c r="E818" s="414"/>
      <c r="F818" s="414"/>
      <c r="G818" s="414"/>
      <c r="H818" s="414"/>
      <c r="I818" s="414"/>
      <c r="J818" s="41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4"/>
      <c r="X818" s="4"/>
      <c r="Y818" s="5"/>
      <c r="Z818" s="5"/>
    </row>
    <row r="819" spans="1:26" ht="21.75" customHeight="1" x14ac:dyDescent="0.45">
      <c r="A819" s="411"/>
      <c r="B819" s="411"/>
      <c r="C819" s="411"/>
      <c r="D819" s="411"/>
      <c r="E819" s="414"/>
      <c r="F819" s="414"/>
      <c r="G819" s="414"/>
      <c r="H819" s="414"/>
      <c r="I819" s="414"/>
      <c r="J819" s="41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4"/>
      <c r="X819" s="4"/>
      <c r="Y819" s="5"/>
      <c r="Z819" s="5"/>
    </row>
    <row r="820" spans="1:26" ht="21.75" customHeight="1" x14ac:dyDescent="0.45">
      <c r="A820" s="411"/>
      <c r="B820" s="411"/>
      <c r="C820" s="411"/>
      <c r="D820" s="411"/>
      <c r="E820" s="414"/>
      <c r="F820" s="414"/>
      <c r="G820" s="414"/>
      <c r="H820" s="414"/>
      <c r="I820" s="414"/>
      <c r="J820" s="41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4"/>
      <c r="X820" s="4"/>
      <c r="Y820" s="5"/>
      <c r="Z820" s="5"/>
    </row>
    <row r="821" spans="1:26" ht="21.75" customHeight="1" x14ac:dyDescent="0.45">
      <c r="A821" s="411"/>
      <c r="B821" s="411"/>
      <c r="C821" s="411"/>
      <c r="D821" s="411"/>
      <c r="E821" s="414"/>
      <c r="F821" s="414"/>
      <c r="G821" s="414"/>
      <c r="H821" s="414"/>
      <c r="I821" s="414"/>
      <c r="J821" s="41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4"/>
      <c r="X821" s="4"/>
      <c r="Y821" s="5"/>
      <c r="Z821" s="5"/>
    </row>
    <row r="822" spans="1:26" ht="21.75" customHeight="1" x14ac:dyDescent="0.45">
      <c r="A822" s="411"/>
      <c r="B822" s="411"/>
      <c r="C822" s="411"/>
      <c r="D822" s="411"/>
      <c r="E822" s="414"/>
      <c r="F822" s="414"/>
      <c r="G822" s="414"/>
      <c r="H822" s="414"/>
      <c r="I822" s="414"/>
      <c r="J822" s="41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4"/>
      <c r="X822" s="4"/>
      <c r="Y822" s="5"/>
      <c r="Z822" s="5"/>
    </row>
    <row r="823" spans="1:26" ht="21.75" customHeight="1" x14ac:dyDescent="0.45">
      <c r="A823" s="411"/>
      <c r="B823" s="411"/>
      <c r="C823" s="411"/>
      <c r="D823" s="411"/>
      <c r="E823" s="414"/>
      <c r="F823" s="414"/>
      <c r="G823" s="414"/>
      <c r="H823" s="414"/>
      <c r="I823" s="414"/>
      <c r="J823" s="41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4"/>
      <c r="X823" s="4"/>
      <c r="Y823" s="5"/>
      <c r="Z823" s="5"/>
    </row>
    <row r="824" spans="1:26" ht="21.75" customHeight="1" x14ac:dyDescent="0.45">
      <c r="A824" s="411"/>
      <c r="B824" s="411"/>
      <c r="C824" s="411"/>
      <c r="D824" s="411"/>
      <c r="E824" s="414"/>
      <c r="F824" s="414"/>
      <c r="G824" s="414"/>
      <c r="H824" s="414"/>
      <c r="I824" s="414"/>
      <c r="J824" s="41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4"/>
      <c r="X824" s="4"/>
      <c r="Y824" s="5"/>
      <c r="Z824" s="5"/>
    </row>
    <row r="825" spans="1:26" ht="21.75" customHeight="1" x14ac:dyDescent="0.45">
      <c r="A825" s="411"/>
      <c r="B825" s="411"/>
      <c r="C825" s="411"/>
      <c r="D825" s="411"/>
      <c r="E825" s="414"/>
      <c r="F825" s="414"/>
      <c r="G825" s="414"/>
      <c r="H825" s="414"/>
      <c r="I825" s="414"/>
      <c r="J825" s="41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4"/>
      <c r="X825" s="4"/>
      <c r="Y825" s="5"/>
      <c r="Z825" s="5"/>
    </row>
    <row r="826" spans="1:26" ht="21.75" customHeight="1" x14ac:dyDescent="0.45">
      <c r="A826" s="411"/>
      <c r="B826" s="411"/>
      <c r="C826" s="411"/>
      <c r="D826" s="411"/>
      <c r="E826" s="414"/>
      <c r="F826" s="414"/>
      <c r="G826" s="414"/>
      <c r="H826" s="414"/>
      <c r="I826" s="414"/>
      <c r="J826" s="41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4"/>
      <c r="X826" s="4"/>
      <c r="Y826" s="5"/>
      <c r="Z826" s="5"/>
    </row>
    <row r="827" spans="1:26" ht="21.75" customHeight="1" x14ac:dyDescent="0.45">
      <c r="A827" s="411"/>
      <c r="B827" s="411"/>
      <c r="C827" s="411"/>
      <c r="D827" s="411"/>
      <c r="E827" s="414"/>
      <c r="F827" s="414"/>
      <c r="G827" s="414"/>
      <c r="H827" s="414"/>
      <c r="I827" s="414"/>
      <c r="J827" s="41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4"/>
      <c r="X827" s="4"/>
      <c r="Y827" s="5"/>
      <c r="Z827" s="5"/>
    </row>
    <row r="828" spans="1:26" ht="21.75" customHeight="1" x14ac:dyDescent="0.45">
      <c r="A828" s="411"/>
      <c r="B828" s="411"/>
      <c r="C828" s="411"/>
      <c r="D828" s="411"/>
      <c r="E828" s="414"/>
      <c r="F828" s="414"/>
      <c r="G828" s="414"/>
      <c r="H828" s="414"/>
      <c r="I828" s="414"/>
      <c r="J828" s="41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4"/>
      <c r="X828" s="4"/>
      <c r="Y828" s="5"/>
      <c r="Z828" s="5"/>
    </row>
    <row r="829" spans="1:26" ht="21.75" customHeight="1" x14ac:dyDescent="0.45">
      <c r="A829" s="411"/>
      <c r="B829" s="411"/>
      <c r="C829" s="411"/>
      <c r="D829" s="411"/>
      <c r="E829" s="414"/>
      <c r="F829" s="414"/>
      <c r="G829" s="414"/>
      <c r="H829" s="414"/>
      <c r="I829" s="414"/>
      <c r="J829" s="41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4"/>
      <c r="X829" s="4"/>
      <c r="Y829" s="5"/>
      <c r="Z829" s="5"/>
    </row>
    <row r="830" spans="1:26" ht="21.75" customHeight="1" x14ac:dyDescent="0.45">
      <c r="A830" s="411"/>
      <c r="B830" s="411"/>
      <c r="C830" s="411"/>
      <c r="D830" s="411"/>
      <c r="E830" s="414"/>
      <c r="F830" s="414"/>
      <c r="G830" s="414"/>
      <c r="H830" s="414"/>
      <c r="I830" s="414"/>
      <c r="J830" s="41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4"/>
      <c r="X830" s="4"/>
      <c r="Y830" s="5"/>
      <c r="Z830" s="5"/>
    </row>
    <row r="831" spans="1:26" ht="21.75" customHeight="1" x14ac:dyDescent="0.45">
      <c r="A831" s="411"/>
      <c r="B831" s="411"/>
      <c r="C831" s="411"/>
      <c r="D831" s="411"/>
      <c r="E831" s="414"/>
      <c r="F831" s="414"/>
      <c r="G831" s="414"/>
      <c r="H831" s="414"/>
      <c r="I831" s="414"/>
      <c r="J831" s="41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4"/>
      <c r="X831" s="4"/>
      <c r="Y831" s="5"/>
      <c r="Z831" s="5"/>
    </row>
    <row r="832" spans="1:26" ht="21.75" customHeight="1" x14ac:dyDescent="0.45">
      <c r="A832" s="411"/>
      <c r="B832" s="411"/>
      <c r="C832" s="411"/>
      <c r="D832" s="411"/>
      <c r="E832" s="414"/>
      <c r="F832" s="414"/>
      <c r="G832" s="414"/>
      <c r="H832" s="414"/>
      <c r="I832" s="414"/>
      <c r="J832" s="41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4"/>
      <c r="X832" s="4"/>
      <c r="Y832" s="5"/>
      <c r="Z832" s="5"/>
    </row>
    <row r="833" spans="1:26" ht="21.75" customHeight="1" x14ac:dyDescent="0.45">
      <c r="A833" s="411"/>
      <c r="B833" s="411"/>
      <c r="C833" s="411"/>
      <c r="D833" s="411"/>
      <c r="E833" s="414"/>
      <c r="F833" s="414"/>
      <c r="G833" s="414"/>
      <c r="H833" s="414"/>
      <c r="I833" s="414"/>
      <c r="J833" s="41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4"/>
      <c r="X833" s="4"/>
      <c r="Y833" s="5"/>
      <c r="Z833" s="5"/>
    </row>
    <row r="834" spans="1:26" ht="21.75" customHeight="1" x14ac:dyDescent="0.45">
      <c r="A834" s="411"/>
      <c r="B834" s="411"/>
      <c r="C834" s="411"/>
      <c r="D834" s="411"/>
      <c r="E834" s="414"/>
      <c r="F834" s="414"/>
      <c r="G834" s="414"/>
      <c r="H834" s="414"/>
      <c r="I834" s="414"/>
      <c r="J834" s="41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4"/>
      <c r="X834" s="4"/>
      <c r="Y834" s="5"/>
      <c r="Z834" s="5"/>
    </row>
    <row r="835" spans="1:26" ht="21.75" customHeight="1" x14ac:dyDescent="0.45">
      <c r="A835" s="411"/>
      <c r="B835" s="411"/>
      <c r="C835" s="411"/>
      <c r="D835" s="411"/>
      <c r="E835" s="414"/>
      <c r="F835" s="414"/>
      <c r="G835" s="414"/>
      <c r="H835" s="414"/>
      <c r="I835" s="414"/>
      <c r="J835" s="41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4"/>
      <c r="X835" s="4"/>
      <c r="Y835" s="5"/>
      <c r="Z835" s="5"/>
    </row>
    <row r="836" spans="1:26" ht="21.75" customHeight="1" x14ac:dyDescent="0.45">
      <c r="A836" s="411"/>
      <c r="B836" s="411"/>
      <c r="C836" s="411"/>
      <c r="D836" s="411"/>
      <c r="E836" s="414"/>
      <c r="F836" s="414"/>
      <c r="G836" s="414"/>
      <c r="H836" s="414"/>
      <c r="I836" s="414"/>
      <c r="J836" s="41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4"/>
      <c r="X836" s="4"/>
      <c r="Y836" s="5"/>
      <c r="Z836" s="5"/>
    </row>
    <row r="837" spans="1:26" ht="21.75" customHeight="1" x14ac:dyDescent="0.45">
      <c r="A837" s="411"/>
      <c r="B837" s="411"/>
      <c r="C837" s="411"/>
      <c r="D837" s="411"/>
      <c r="E837" s="414"/>
      <c r="F837" s="414"/>
      <c r="G837" s="414"/>
      <c r="H837" s="414"/>
      <c r="I837" s="414"/>
      <c r="J837" s="41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4"/>
      <c r="X837" s="4"/>
      <c r="Y837" s="5"/>
      <c r="Z837" s="5"/>
    </row>
    <row r="838" spans="1:26" ht="21.75" customHeight="1" x14ac:dyDescent="0.45">
      <c r="A838" s="411"/>
      <c r="B838" s="411"/>
      <c r="C838" s="411"/>
      <c r="D838" s="411"/>
      <c r="E838" s="414"/>
      <c r="F838" s="414"/>
      <c r="G838" s="414"/>
      <c r="H838" s="414"/>
      <c r="I838" s="414"/>
      <c r="J838" s="41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4"/>
      <c r="X838" s="4"/>
      <c r="Y838" s="5"/>
      <c r="Z838" s="5"/>
    </row>
    <row r="839" spans="1:26" ht="21.75" customHeight="1" x14ac:dyDescent="0.45">
      <c r="A839" s="411"/>
      <c r="B839" s="411"/>
      <c r="C839" s="411"/>
      <c r="D839" s="411"/>
      <c r="E839" s="414"/>
      <c r="F839" s="414"/>
      <c r="G839" s="414"/>
      <c r="H839" s="414"/>
      <c r="I839" s="414"/>
      <c r="J839" s="41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4"/>
      <c r="X839" s="4"/>
      <c r="Y839" s="5"/>
      <c r="Z839" s="5"/>
    </row>
    <row r="840" spans="1:26" ht="21.75" customHeight="1" x14ac:dyDescent="0.45">
      <c r="A840" s="411"/>
      <c r="B840" s="411"/>
      <c r="C840" s="411"/>
      <c r="D840" s="411"/>
      <c r="E840" s="414"/>
      <c r="F840" s="414"/>
      <c r="G840" s="414"/>
      <c r="H840" s="414"/>
      <c r="I840" s="414"/>
      <c r="J840" s="41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4"/>
      <c r="X840" s="4"/>
      <c r="Y840" s="5"/>
      <c r="Z840" s="5"/>
    </row>
    <row r="841" spans="1:26" ht="21.75" customHeight="1" x14ac:dyDescent="0.45">
      <c r="A841" s="411"/>
      <c r="B841" s="411"/>
      <c r="C841" s="411"/>
      <c r="D841" s="411"/>
      <c r="E841" s="414"/>
      <c r="F841" s="414"/>
      <c r="G841" s="414"/>
      <c r="H841" s="414"/>
      <c r="I841" s="414"/>
      <c r="J841" s="41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4"/>
      <c r="X841" s="4"/>
      <c r="Y841" s="5"/>
      <c r="Z841" s="5"/>
    </row>
    <row r="842" spans="1:26" ht="21.75" customHeight="1" x14ac:dyDescent="0.45">
      <c r="A842" s="411"/>
      <c r="B842" s="411"/>
      <c r="C842" s="411"/>
      <c r="D842" s="411"/>
      <c r="E842" s="414"/>
      <c r="F842" s="414"/>
      <c r="G842" s="414"/>
      <c r="H842" s="414"/>
      <c r="I842" s="414"/>
      <c r="J842" s="41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4"/>
      <c r="X842" s="4"/>
      <c r="Y842" s="5"/>
      <c r="Z842" s="5"/>
    </row>
    <row r="843" spans="1:26" ht="21.75" customHeight="1" x14ac:dyDescent="0.45">
      <c r="A843" s="411"/>
      <c r="B843" s="411"/>
      <c r="C843" s="411"/>
      <c r="D843" s="411"/>
      <c r="E843" s="414"/>
      <c r="F843" s="414"/>
      <c r="G843" s="414"/>
      <c r="H843" s="414"/>
      <c r="I843" s="414"/>
      <c r="J843" s="41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4"/>
      <c r="X843" s="4"/>
      <c r="Y843" s="5"/>
      <c r="Z843" s="5"/>
    </row>
    <row r="844" spans="1:26" ht="21.75" customHeight="1" x14ac:dyDescent="0.45">
      <c r="A844" s="411"/>
      <c r="B844" s="411"/>
      <c r="C844" s="411"/>
      <c r="D844" s="411"/>
      <c r="E844" s="414"/>
      <c r="F844" s="414"/>
      <c r="G844" s="414"/>
      <c r="H844" s="414"/>
      <c r="I844" s="414"/>
      <c r="J844" s="41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4"/>
      <c r="X844" s="4"/>
      <c r="Y844" s="5"/>
      <c r="Z844" s="5"/>
    </row>
    <row r="845" spans="1:26" ht="21.75" customHeight="1" x14ac:dyDescent="0.45">
      <c r="A845" s="411"/>
      <c r="B845" s="411"/>
      <c r="C845" s="411"/>
      <c r="D845" s="411"/>
      <c r="E845" s="414"/>
      <c r="F845" s="414"/>
      <c r="G845" s="414"/>
      <c r="H845" s="414"/>
      <c r="I845" s="414"/>
      <c r="J845" s="41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4"/>
      <c r="X845" s="4"/>
      <c r="Y845" s="5"/>
      <c r="Z845" s="5"/>
    </row>
    <row r="846" spans="1:26" ht="21.75" customHeight="1" x14ac:dyDescent="0.45">
      <c r="A846" s="411"/>
      <c r="B846" s="411"/>
      <c r="C846" s="411"/>
      <c r="D846" s="411"/>
      <c r="E846" s="414"/>
      <c r="F846" s="414"/>
      <c r="G846" s="414"/>
      <c r="H846" s="414"/>
      <c r="I846" s="414"/>
      <c r="J846" s="41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4"/>
      <c r="X846" s="4"/>
      <c r="Y846" s="5"/>
      <c r="Z846" s="5"/>
    </row>
    <row r="847" spans="1:26" ht="21.75" customHeight="1" x14ac:dyDescent="0.45">
      <c r="A847" s="411"/>
      <c r="B847" s="411"/>
      <c r="C847" s="411"/>
      <c r="D847" s="411"/>
      <c r="E847" s="414"/>
      <c r="F847" s="414"/>
      <c r="G847" s="414"/>
      <c r="H847" s="414"/>
      <c r="I847" s="414"/>
      <c r="J847" s="41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4"/>
      <c r="X847" s="4"/>
      <c r="Y847" s="5"/>
      <c r="Z847" s="5"/>
    </row>
    <row r="848" spans="1:26" ht="21.75" customHeight="1" x14ac:dyDescent="0.45">
      <c r="A848" s="411"/>
      <c r="B848" s="411"/>
      <c r="C848" s="411"/>
      <c r="D848" s="411"/>
      <c r="E848" s="414"/>
      <c r="F848" s="414"/>
      <c r="G848" s="414"/>
      <c r="H848" s="414"/>
      <c r="I848" s="414"/>
      <c r="J848" s="41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4"/>
      <c r="X848" s="4"/>
      <c r="Y848" s="5"/>
      <c r="Z848" s="5"/>
    </row>
    <row r="849" spans="1:26" ht="21.75" customHeight="1" x14ac:dyDescent="0.45">
      <c r="A849" s="411"/>
      <c r="B849" s="411"/>
      <c r="C849" s="411"/>
      <c r="D849" s="411"/>
      <c r="E849" s="414"/>
      <c r="F849" s="414"/>
      <c r="G849" s="414"/>
      <c r="H849" s="414"/>
      <c r="I849" s="414"/>
      <c r="J849" s="41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4"/>
      <c r="X849" s="4"/>
      <c r="Y849" s="5"/>
      <c r="Z849" s="5"/>
    </row>
    <row r="850" spans="1:26" ht="21.75" customHeight="1" x14ac:dyDescent="0.45">
      <c r="A850" s="411"/>
      <c r="B850" s="411"/>
      <c r="C850" s="411"/>
      <c r="D850" s="411"/>
      <c r="E850" s="414"/>
      <c r="F850" s="414"/>
      <c r="G850" s="414"/>
      <c r="H850" s="414"/>
      <c r="I850" s="414"/>
      <c r="J850" s="41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4"/>
      <c r="X850" s="4"/>
      <c r="Y850" s="5"/>
      <c r="Z850" s="5"/>
    </row>
    <row r="851" spans="1:26" ht="21.75" customHeight="1" x14ac:dyDescent="0.45">
      <c r="A851" s="411"/>
      <c r="B851" s="411"/>
      <c r="C851" s="411"/>
      <c r="D851" s="411"/>
      <c r="E851" s="414"/>
      <c r="F851" s="414"/>
      <c r="G851" s="414"/>
      <c r="H851" s="414"/>
      <c r="I851" s="414"/>
      <c r="J851" s="41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4"/>
      <c r="X851" s="4"/>
      <c r="Y851" s="5"/>
      <c r="Z851" s="5"/>
    </row>
    <row r="852" spans="1:26" ht="21.75" customHeight="1" x14ac:dyDescent="0.45">
      <c r="A852" s="411"/>
      <c r="B852" s="411"/>
      <c r="C852" s="411"/>
      <c r="D852" s="411"/>
      <c r="E852" s="414"/>
      <c r="F852" s="414"/>
      <c r="G852" s="414"/>
      <c r="H852" s="414"/>
      <c r="I852" s="414"/>
      <c r="J852" s="41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4"/>
      <c r="X852" s="4"/>
      <c r="Y852" s="5"/>
      <c r="Z852" s="5"/>
    </row>
    <row r="853" spans="1:26" ht="21.75" customHeight="1" x14ac:dyDescent="0.45">
      <c r="A853" s="411"/>
      <c r="B853" s="411"/>
      <c r="C853" s="411"/>
      <c r="D853" s="411"/>
      <c r="E853" s="414"/>
      <c r="F853" s="414"/>
      <c r="G853" s="414"/>
      <c r="H853" s="414"/>
      <c r="I853" s="414"/>
      <c r="J853" s="41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4"/>
      <c r="X853" s="4"/>
      <c r="Y853" s="5"/>
      <c r="Z853" s="5"/>
    </row>
    <row r="854" spans="1:26" ht="21.75" customHeight="1" x14ac:dyDescent="0.45">
      <c r="A854" s="411"/>
      <c r="B854" s="411"/>
      <c r="C854" s="411"/>
      <c r="D854" s="411"/>
      <c r="E854" s="414"/>
      <c r="F854" s="414"/>
      <c r="G854" s="414"/>
      <c r="H854" s="414"/>
      <c r="I854" s="414"/>
      <c r="J854" s="41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4"/>
      <c r="X854" s="4"/>
      <c r="Y854" s="5"/>
      <c r="Z854" s="5"/>
    </row>
    <row r="855" spans="1:26" ht="21.75" customHeight="1" x14ac:dyDescent="0.45">
      <c r="A855" s="411"/>
      <c r="B855" s="411"/>
      <c r="C855" s="411"/>
      <c r="D855" s="411"/>
      <c r="E855" s="414"/>
      <c r="F855" s="414"/>
      <c r="G855" s="414"/>
      <c r="H855" s="414"/>
      <c r="I855" s="414"/>
      <c r="J855" s="41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4"/>
      <c r="X855" s="4"/>
      <c r="Y855" s="5"/>
      <c r="Z855" s="5"/>
    </row>
    <row r="856" spans="1:26" ht="21.75" customHeight="1" x14ac:dyDescent="0.45">
      <c r="A856" s="411"/>
      <c r="B856" s="411"/>
      <c r="C856" s="411"/>
      <c r="D856" s="411"/>
      <c r="E856" s="414"/>
      <c r="F856" s="414"/>
      <c r="G856" s="414"/>
      <c r="H856" s="414"/>
      <c r="I856" s="414"/>
      <c r="J856" s="41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4"/>
      <c r="X856" s="4"/>
      <c r="Y856" s="5"/>
      <c r="Z856" s="5"/>
    </row>
    <row r="857" spans="1:26" ht="21.75" customHeight="1" x14ac:dyDescent="0.45">
      <c r="A857" s="411"/>
      <c r="B857" s="411"/>
      <c r="C857" s="411"/>
      <c r="D857" s="411"/>
      <c r="E857" s="414"/>
      <c r="F857" s="414"/>
      <c r="G857" s="414"/>
      <c r="H857" s="414"/>
      <c r="I857" s="414"/>
      <c r="J857" s="41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4"/>
      <c r="X857" s="4"/>
      <c r="Y857" s="5"/>
      <c r="Z857" s="5"/>
    </row>
    <row r="858" spans="1:26" ht="21.75" customHeight="1" x14ac:dyDescent="0.45">
      <c r="A858" s="411"/>
      <c r="B858" s="411"/>
      <c r="C858" s="411"/>
      <c r="D858" s="411"/>
      <c r="E858" s="414"/>
      <c r="F858" s="414"/>
      <c r="G858" s="414"/>
      <c r="H858" s="414"/>
      <c r="I858" s="414"/>
      <c r="J858" s="41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4"/>
      <c r="X858" s="4"/>
      <c r="Y858" s="5"/>
      <c r="Z858" s="5"/>
    </row>
    <row r="859" spans="1:26" ht="21.75" customHeight="1" x14ac:dyDescent="0.45">
      <c r="A859" s="411"/>
      <c r="B859" s="411"/>
      <c r="C859" s="411"/>
      <c r="D859" s="411"/>
      <c r="E859" s="414"/>
      <c r="F859" s="414"/>
      <c r="G859" s="414"/>
      <c r="H859" s="414"/>
      <c r="I859" s="414"/>
      <c r="J859" s="41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4"/>
      <c r="X859" s="4"/>
      <c r="Y859" s="5"/>
      <c r="Z859" s="5"/>
    </row>
    <row r="860" spans="1:26" ht="21.75" customHeight="1" x14ac:dyDescent="0.45">
      <c r="A860" s="411"/>
      <c r="B860" s="411"/>
      <c r="C860" s="411"/>
      <c r="D860" s="411"/>
      <c r="E860" s="414"/>
      <c r="F860" s="414"/>
      <c r="G860" s="414"/>
      <c r="H860" s="414"/>
      <c r="I860" s="414"/>
      <c r="J860" s="41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4"/>
      <c r="X860" s="4"/>
      <c r="Y860" s="5"/>
      <c r="Z860" s="5"/>
    </row>
    <row r="861" spans="1:26" ht="21.75" customHeight="1" x14ac:dyDescent="0.45">
      <c r="A861" s="411"/>
      <c r="B861" s="411"/>
      <c r="C861" s="411"/>
      <c r="D861" s="411"/>
      <c r="E861" s="414"/>
      <c r="F861" s="414"/>
      <c r="G861" s="414"/>
      <c r="H861" s="414"/>
      <c r="I861" s="414"/>
      <c r="J861" s="41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4"/>
      <c r="X861" s="4"/>
      <c r="Y861" s="5"/>
      <c r="Z861" s="5"/>
    </row>
    <row r="862" spans="1:26" ht="21.75" customHeight="1" x14ac:dyDescent="0.45">
      <c r="A862" s="411"/>
      <c r="B862" s="411"/>
      <c r="C862" s="411"/>
      <c r="D862" s="411"/>
      <c r="E862" s="414"/>
      <c r="F862" s="414"/>
      <c r="G862" s="414"/>
      <c r="H862" s="414"/>
      <c r="I862" s="414"/>
      <c r="J862" s="41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4"/>
      <c r="X862" s="4"/>
      <c r="Y862" s="5"/>
      <c r="Z862" s="5"/>
    </row>
    <row r="863" spans="1:26" ht="21.75" customHeight="1" x14ac:dyDescent="0.45">
      <c r="A863" s="411"/>
      <c r="B863" s="411"/>
      <c r="C863" s="411"/>
      <c r="D863" s="411"/>
      <c r="E863" s="414"/>
      <c r="F863" s="414"/>
      <c r="G863" s="414"/>
      <c r="H863" s="414"/>
      <c r="I863" s="414"/>
      <c r="J863" s="41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4"/>
      <c r="X863" s="4"/>
      <c r="Y863" s="5"/>
      <c r="Z863" s="5"/>
    </row>
    <row r="864" spans="1:26" ht="21.75" customHeight="1" x14ac:dyDescent="0.45">
      <c r="A864" s="411"/>
      <c r="B864" s="411"/>
      <c r="C864" s="411"/>
      <c r="D864" s="411"/>
      <c r="E864" s="414"/>
      <c r="F864" s="414"/>
      <c r="G864" s="414"/>
      <c r="H864" s="414"/>
      <c r="I864" s="414"/>
      <c r="J864" s="41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4"/>
      <c r="X864" s="4"/>
      <c r="Y864" s="5"/>
      <c r="Z864" s="5"/>
    </row>
    <row r="865" spans="1:26" ht="21.75" customHeight="1" x14ac:dyDescent="0.45">
      <c r="A865" s="411"/>
      <c r="B865" s="411"/>
      <c r="C865" s="411"/>
      <c r="D865" s="411"/>
      <c r="E865" s="414"/>
      <c r="F865" s="414"/>
      <c r="G865" s="414"/>
      <c r="H865" s="414"/>
      <c r="I865" s="414"/>
      <c r="J865" s="41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4"/>
      <c r="X865" s="4"/>
      <c r="Y865" s="5"/>
      <c r="Z865" s="5"/>
    </row>
    <row r="866" spans="1:26" ht="21.75" customHeight="1" x14ac:dyDescent="0.45">
      <c r="A866" s="411"/>
      <c r="B866" s="411"/>
      <c r="C866" s="411"/>
      <c r="D866" s="411"/>
      <c r="E866" s="414"/>
      <c r="F866" s="414"/>
      <c r="G866" s="414"/>
      <c r="H866" s="414"/>
      <c r="I866" s="414"/>
      <c r="J866" s="41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4"/>
      <c r="X866" s="4"/>
      <c r="Y866" s="5"/>
      <c r="Z866" s="5"/>
    </row>
    <row r="867" spans="1:26" ht="21.75" customHeight="1" x14ac:dyDescent="0.45">
      <c r="A867" s="411"/>
      <c r="B867" s="411"/>
      <c r="C867" s="411"/>
      <c r="D867" s="411"/>
      <c r="E867" s="414"/>
      <c r="F867" s="414"/>
      <c r="G867" s="414"/>
      <c r="H867" s="414"/>
      <c r="I867" s="414"/>
      <c r="J867" s="41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4"/>
      <c r="X867" s="4"/>
      <c r="Y867" s="5"/>
      <c r="Z867" s="5"/>
    </row>
    <row r="868" spans="1:26" ht="21.75" customHeight="1" x14ac:dyDescent="0.45">
      <c r="A868" s="411"/>
      <c r="B868" s="411"/>
      <c r="C868" s="411"/>
      <c r="D868" s="411"/>
      <c r="E868" s="414"/>
      <c r="F868" s="414"/>
      <c r="G868" s="414"/>
      <c r="H868" s="414"/>
      <c r="I868" s="414"/>
      <c r="J868" s="41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4"/>
      <c r="X868" s="4"/>
      <c r="Y868" s="5"/>
      <c r="Z868" s="5"/>
    </row>
    <row r="869" spans="1:26" ht="21.75" customHeight="1" x14ac:dyDescent="0.45">
      <c r="A869" s="411"/>
      <c r="B869" s="411"/>
      <c r="C869" s="411"/>
      <c r="D869" s="411"/>
      <c r="E869" s="414"/>
      <c r="F869" s="414"/>
      <c r="G869" s="414"/>
      <c r="H869" s="414"/>
      <c r="I869" s="414"/>
      <c r="J869" s="41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4"/>
      <c r="X869" s="4"/>
      <c r="Y869" s="5"/>
      <c r="Z869" s="5"/>
    </row>
    <row r="870" spans="1:26" ht="21.75" customHeight="1" x14ac:dyDescent="0.45">
      <c r="A870" s="411"/>
      <c r="B870" s="411"/>
      <c r="C870" s="411"/>
      <c r="D870" s="411"/>
      <c r="E870" s="414"/>
      <c r="F870" s="414"/>
      <c r="G870" s="414"/>
      <c r="H870" s="414"/>
      <c r="I870" s="414"/>
      <c r="J870" s="41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4"/>
      <c r="X870" s="4"/>
      <c r="Y870" s="5"/>
      <c r="Z870" s="5"/>
    </row>
    <row r="871" spans="1:26" ht="21.75" customHeight="1" x14ac:dyDescent="0.45">
      <c r="A871" s="411"/>
      <c r="B871" s="411"/>
      <c r="C871" s="411"/>
      <c r="D871" s="411"/>
      <c r="E871" s="414"/>
      <c r="F871" s="414"/>
      <c r="G871" s="414"/>
      <c r="H871" s="414"/>
      <c r="I871" s="414"/>
      <c r="J871" s="41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4"/>
      <c r="X871" s="4"/>
      <c r="Y871" s="5"/>
      <c r="Z871" s="5"/>
    </row>
    <row r="872" spans="1:26" ht="21.75" customHeight="1" x14ac:dyDescent="0.45">
      <c r="A872" s="411"/>
      <c r="B872" s="411"/>
      <c r="C872" s="411"/>
      <c r="D872" s="411"/>
      <c r="E872" s="414"/>
      <c r="F872" s="414"/>
      <c r="G872" s="414"/>
      <c r="H872" s="414"/>
      <c r="I872" s="414"/>
      <c r="J872" s="41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4"/>
      <c r="X872" s="4"/>
      <c r="Y872" s="5"/>
      <c r="Z872" s="5"/>
    </row>
    <row r="873" spans="1:26" ht="21.75" customHeight="1" x14ac:dyDescent="0.45">
      <c r="A873" s="411"/>
      <c r="B873" s="411"/>
      <c r="C873" s="411"/>
      <c r="D873" s="411"/>
      <c r="E873" s="414"/>
      <c r="F873" s="414"/>
      <c r="G873" s="414"/>
      <c r="H873" s="414"/>
      <c r="I873" s="414"/>
      <c r="J873" s="41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4"/>
      <c r="X873" s="4"/>
      <c r="Y873" s="5"/>
      <c r="Z873" s="5"/>
    </row>
    <row r="874" spans="1:26" ht="21.75" customHeight="1" x14ac:dyDescent="0.45">
      <c r="A874" s="411"/>
      <c r="B874" s="411"/>
      <c r="C874" s="411"/>
      <c r="D874" s="411"/>
      <c r="E874" s="414"/>
      <c r="F874" s="414"/>
      <c r="G874" s="414"/>
      <c r="H874" s="414"/>
      <c r="I874" s="414"/>
      <c r="J874" s="41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4"/>
      <c r="X874" s="4"/>
      <c r="Y874" s="5"/>
      <c r="Z874" s="5"/>
    </row>
    <row r="875" spans="1:26" ht="21.75" customHeight="1" x14ac:dyDescent="0.45">
      <c r="A875" s="411"/>
      <c r="B875" s="411"/>
      <c r="C875" s="411"/>
      <c r="D875" s="411"/>
      <c r="E875" s="414"/>
      <c r="F875" s="414"/>
      <c r="G875" s="414"/>
      <c r="H875" s="414"/>
      <c r="I875" s="414"/>
      <c r="J875" s="41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4"/>
      <c r="X875" s="4"/>
      <c r="Y875" s="5"/>
      <c r="Z875" s="5"/>
    </row>
    <row r="876" spans="1:26" ht="21.75" customHeight="1" x14ac:dyDescent="0.45">
      <c r="A876" s="411"/>
      <c r="B876" s="411"/>
      <c r="C876" s="411"/>
      <c r="D876" s="411"/>
      <c r="E876" s="414"/>
      <c r="F876" s="414"/>
      <c r="G876" s="414"/>
      <c r="H876" s="414"/>
      <c r="I876" s="414"/>
      <c r="J876" s="41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4"/>
      <c r="X876" s="4"/>
      <c r="Y876" s="5"/>
      <c r="Z876" s="5"/>
    </row>
    <row r="877" spans="1:26" ht="21.75" customHeight="1" x14ac:dyDescent="0.45">
      <c r="A877" s="411"/>
      <c r="B877" s="411"/>
      <c r="C877" s="411"/>
      <c r="D877" s="411"/>
      <c r="E877" s="414"/>
      <c r="F877" s="414"/>
      <c r="G877" s="414"/>
      <c r="H877" s="414"/>
      <c r="I877" s="414"/>
      <c r="J877" s="41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4"/>
      <c r="X877" s="4"/>
      <c r="Y877" s="5"/>
      <c r="Z877" s="5"/>
    </row>
    <row r="878" spans="1:26" ht="21.75" customHeight="1" x14ac:dyDescent="0.45">
      <c r="A878" s="411"/>
      <c r="B878" s="411"/>
      <c r="C878" s="411"/>
      <c r="D878" s="411"/>
      <c r="E878" s="414"/>
      <c r="F878" s="414"/>
      <c r="G878" s="414"/>
      <c r="H878" s="414"/>
      <c r="I878" s="414"/>
      <c r="J878" s="41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4"/>
      <c r="X878" s="4"/>
      <c r="Y878" s="5"/>
      <c r="Z878" s="5"/>
    </row>
    <row r="879" spans="1:26" ht="21.75" customHeight="1" x14ac:dyDescent="0.45">
      <c r="A879" s="411"/>
      <c r="B879" s="411"/>
      <c r="C879" s="411"/>
      <c r="D879" s="411"/>
      <c r="E879" s="414"/>
      <c r="F879" s="414"/>
      <c r="G879" s="414"/>
      <c r="H879" s="414"/>
      <c r="I879" s="414"/>
      <c r="J879" s="41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4"/>
      <c r="X879" s="4"/>
      <c r="Y879" s="5"/>
      <c r="Z879" s="5"/>
    </row>
    <row r="880" spans="1:26" ht="21.75" customHeight="1" x14ac:dyDescent="0.45">
      <c r="A880" s="411"/>
      <c r="B880" s="411"/>
      <c r="C880" s="411"/>
      <c r="D880" s="411"/>
      <c r="E880" s="414"/>
      <c r="F880" s="414"/>
      <c r="G880" s="414"/>
      <c r="H880" s="414"/>
      <c r="I880" s="414"/>
      <c r="J880" s="41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4"/>
      <c r="X880" s="4"/>
      <c r="Y880" s="5"/>
      <c r="Z880" s="5"/>
    </row>
    <row r="881" spans="1:26" ht="21.75" customHeight="1" x14ac:dyDescent="0.45">
      <c r="A881" s="411"/>
      <c r="B881" s="411"/>
      <c r="C881" s="411"/>
      <c r="D881" s="411"/>
      <c r="E881" s="414"/>
      <c r="F881" s="414"/>
      <c r="G881" s="414"/>
      <c r="H881" s="414"/>
      <c r="I881" s="414"/>
      <c r="J881" s="41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4"/>
      <c r="X881" s="4"/>
      <c r="Y881" s="5"/>
      <c r="Z881" s="5"/>
    </row>
    <row r="882" spans="1:26" ht="21.75" customHeight="1" x14ac:dyDescent="0.45">
      <c r="A882" s="411"/>
      <c r="B882" s="411"/>
      <c r="C882" s="411"/>
      <c r="D882" s="411"/>
      <c r="E882" s="414"/>
      <c r="F882" s="414"/>
      <c r="G882" s="414"/>
      <c r="H882" s="414"/>
      <c r="I882" s="414"/>
      <c r="J882" s="41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4"/>
      <c r="X882" s="4"/>
      <c r="Y882" s="5"/>
      <c r="Z882" s="5"/>
    </row>
    <row r="883" spans="1:26" ht="21.75" customHeight="1" x14ac:dyDescent="0.45">
      <c r="A883" s="411"/>
      <c r="B883" s="411"/>
      <c r="C883" s="411"/>
      <c r="D883" s="411"/>
      <c r="E883" s="414"/>
      <c r="F883" s="414"/>
      <c r="G883" s="414"/>
      <c r="H883" s="414"/>
      <c r="I883" s="414"/>
      <c r="J883" s="41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4"/>
      <c r="X883" s="4"/>
      <c r="Y883" s="5"/>
      <c r="Z883" s="5"/>
    </row>
    <row r="884" spans="1:26" ht="21.75" customHeight="1" x14ac:dyDescent="0.45">
      <c r="A884" s="411"/>
      <c r="B884" s="411"/>
      <c r="C884" s="411"/>
      <c r="D884" s="411"/>
      <c r="E884" s="414"/>
      <c r="F884" s="414"/>
      <c r="G884" s="414"/>
      <c r="H884" s="414"/>
      <c r="I884" s="414"/>
      <c r="J884" s="41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4"/>
      <c r="X884" s="4"/>
      <c r="Y884" s="5"/>
      <c r="Z884" s="5"/>
    </row>
    <row r="885" spans="1:26" ht="21.75" customHeight="1" x14ac:dyDescent="0.45">
      <c r="A885" s="411"/>
      <c r="B885" s="411"/>
      <c r="C885" s="411"/>
      <c r="D885" s="411"/>
      <c r="E885" s="414"/>
      <c r="F885" s="414"/>
      <c r="G885" s="414"/>
      <c r="H885" s="414"/>
      <c r="I885" s="414"/>
      <c r="J885" s="41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4"/>
      <c r="X885" s="4"/>
      <c r="Y885" s="5"/>
      <c r="Z885" s="5"/>
    </row>
    <row r="886" spans="1:26" ht="21.75" customHeight="1" x14ac:dyDescent="0.45">
      <c r="A886" s="411"/>
      <c r="B886" s="411"/>
      <c r="C886" s="411"/>
      <c r="D886" s="411"/>
      <c r="E886" s="414"/>
      <c r="F886" s="414"/>
      <c r="G886" s="414"/>
      <c r="H886" s="414"/>
      <c r="I886" s="414"/>
      <c r="J886" s="41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4"/>
      <c r="X886" s="4"/>
      <c r="Y886" s="5"/>
      <c r="Z886" s="5"/>
    </row>
    <row r="887" spans="1:26" ht="21.75" customHeight="1" x14ac:dyDescent="0.45">
      <c r="A887" s="411"/>
      <c r="B887" s="411"/>
      <c r="C887" s="411"/>
      <c r="D887" s="411"/>
      <c r="E887" s="414"/>
      <c r="F887" s="414"/>
      <c r="G887" s="414"/>
      <c r="H887" s="414"/>
      <c r="I887" s="414"/>
      <c r="J887" s="41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4"/>
      <c r="X887" s="4"/>
      <c r="Y887" s="5"/>
      <c r="Z887" s="5"/>
    </row>
    <row r="888" spans="1:26" ht="15.75" customHeight="1" x14ac:dyDescent="0.45">
      <c r="A888" s="5"/>
      <c r="B888" s="5"/>
      <c r="C888" s="5"/>
      <c r="D888" s="5"/>
      <c r="E888" s="5"/>
      <c r="F888" s="5"/>
      <c r="G888" s="5"/>
      <c r="H888" s="5"/>
      <c r="I888" s="5"/>
      <c r="J888" s="417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4"/>
      <c r="X888" s="4"/>
      <c r="Y888" s="5"/>
      <c r="Z888" s="5"/>
    </row>
    <row r="889" spans="1:26" ht="15.75" customHeight="1" x14ac:dyDescent="0.45">
      <c r="A889" s="5"/>
      <c r="B889" s="5"/>
      <c r="C889" s="5"/>
      <c r="D889" s="5"/>
      <c r="E889" s="5"/>
      <c r="F889" s="5"/>
      <c r="G889" s="5"/>
      <c r="H889" s="5"/>
      <c r="I889" s="5"/>
      <c r="J889" s="417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4"/>
      <c r="X889" s="4"/>
      <c r="Y889" s="5"/>
      <c r="Z889" s="5"/>
    </row>
    <row r="890" spans="1:26" ht="15.75" customHeight="1" x14ac:dyDescent="0.45">
      <c r="A890" s="5"/>
      <c r="B890" s="5"/>
      <c r="C890" s="5"/>
      <c r="D890" s="5"/>
      <c r="E890" s="5"/>
      <c r="F890" s="5"/>
      <c r="G890" s="5"/>
      <c r="H890" s="5"/>
      <c r="I890" s="5"/>
      <c r="J890" s="417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4"/>
      <c r="X890" s="4"/>
      <c r="Y890" s="5"/>
      <c r="Z890" s="5"/>
    </row>
    <row r="891" spans="1:26" ht="15.75" customHeight="1" x14ac:dyDescent="0.45">
      <c r="A891" s="5"/>
      <c r="B891" s="5"/>
      <c r="C891" s="5"/>
      <c r="D891" s="5"/>
      <c r="E891" s="5"/>
      <c r="F891" s="5"/>
      <c r="G891" s="5"/>
      <c r="H891" s="5"/>
      <c r="I891" s="5"/>
      <c r="J891" s="417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4"/>
      <c r="X891" s="4"/>
      <c r="Y891" s="5"/>
      <c r="Z891" s="5"/>
    </row>
    <row r="892" spans="1:26" ht="15.75" customHeight="1" x14ac:dyDescent="0.45">
      <c r="A892" s="5"/>
      <c r="B892" s="5"/>
      <c r="C892" s="5"/>
      <c r="D892" s="5"/>
      <c r="E892" s="5"/>
      <c r="F892" s="5"/>
      <c r="G892" s="5"/>
      <c r="H892" s="5"/>
      <c r="I892" s="5"/>
      <c r="J892" s="417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4"/>
      <c r="X892" s="4"/>
      <c r="Y892" s="5"/>
      <c r="Z892" s="5"/>
    </row>
    <row r="893" spans="1:26" ht="15.75" customHeight="1" x14ac:dyDescent="0.45">
      <c r="A893" s="5"/>
      <c r="B893" s="5"/>
      <c r="C893" s="5"/>
      <c r="D893" s="5"/>
      <c r="E893" s="5"/>
      <c r="F893" s="5"/>
      <c r="G893" s="5"/>
      <c r="H893" s="5"/>
      <c r="I893" s="5"/>
      <c r="J893" s="417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4"/>
      <c r="X893" s="4"/>
      <c r="Y893" s="5"/>
      <c r="Z893" s="5"/>
    </row>
    <row r="894" spans="1:26" ht="15.75" customHeight="1" x14ac:dyDescent="0.45">
      <c r="A894" s="5"/>
      <c r="B894" s="5"/>
      <c r="C894" s="5"/>
      <c r="D894" s="5"/>
      <c r="E894" s="5"/>
      <c r="F894" s="5"/>
      <c r="G894" s="5"/>
      <c r="H894" s="5"/>
      <c r="I894" s="5"/>
      <c r="J894" s="417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4"/>
      <c r="X894" s="4"/>
      <c r="Y894" s="5"/>
      <c r="Z894" s="5"/>
    </row>
    <row r="895" spans="1:26" ht="15.75" customHeight="1" x14ac:dyDescent="0.45">
      <c r="A895" s="5"/>
      <c r="B895" s="5"/>
      <c r="C895" s="5"/>
      <c r="D895" s="5"/>
      <c r="E895" s="5"/>
      <c r="F895" s="5"/>
      <c r="G895" s="5"/>
      <c r="H895" s="5"/>
      <c r="I895" s="5"/>
      <c r="J895" s="417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4"/>
      <c r="X895" s="4"/>
      <c r="Y895" s="5"/>
      <c r="Z895" s="5"/>
    </row>
    <row r="896" spans="1:26" ht="15.75" customHeight="1" x14ac:dyDescent="0.45">
      <c r="A896" s="5"/>
      <c r="B896" s="5"/>
      <c r="C896" s="5"/>
      <c r="D896" s="5"/>
      <c r="E896" s="5"/>
      <c r="F896" s="5"/>
      <c r="G896" s="5"/>
      <c r="H896" s="5"/>
      <c r="I896" s="5"/>
      <c r="J896" s="417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4"/>
      <c r="X896" s="4"/>
      <c r="Y896" s="5"/>
      <c r="Z896" s="5"/>
    </row>
    <row r="897" spans="1:26" ht="15.75" customHeight="1" x14ac:dyDescent="0.45">
      <c r="A897" s="5"/>
      <c r="B897" s="5"/>
      <c r="C897" s="5"/>
      <c r="D897" s="5"/>
      <c r="E897" s="5"/>
      <c r="F897" s="5"/>
      <c r="G897" s="5"/>
      <c r="H897" s="5"/>
      <c r="I897" s="5"/>
      <c r="J897" s="417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4"/>
      <c r="X897" s="4"/>
      <c r="Y897" s="5"/>
      <c r="Z897" s="5"/>
    </row>
    <row r="898" spans="1:26" ht="15.75" customHeight="1" x14ac:dyDescent="0.45">
      <c r="A898" s="5"/>
      <c r="B898" s="5"/>
      <c r="C898" s="5"/>
      <c r="D898" s="5"/>
      <c r="E898" s="5"/>
      <c r="F898" s="5"/>
      <c r="G898" s="5"/>
      <c r="H898" s="5"/>
      <c r="I898" s="5"/>
      <c r="J898" s="417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4"/>
      <c r="X898" s="4"/>
      <c r="Y898" s="5"/>
      <c r="Z898" s="5"/>
    </row>
    <row r="899" spans="1:26" ht="15.75" customHeight="1" x14ac:dyDescent="0.45">
      <c r="A899" s="5"/>
      <c r="B899" s="5"/>
      <c r="C899" s="5"/>
      <c r="D899" s="5"/>
      <c r="E899" s="5"/>
      <c r="F899" s="5"/>
      <c r="G899" s="5"/>
      <c r="H899" s="5"/>
      <c r="I899" s="5"/>
      <c r="J899" s="417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4"/>
      <c r="X899" s="4"/>
      <c r="Y899" s="5"/>
      <c r="Z899" s="5"/>
    </row>
    <row r="900" spans="1:26" ht="15.75" customHeight="1" x14ac:dyDescent="0.45">
      <c r="A900" s="5"/>
      <c r="B900" s="5"/>
      <c r="C900" s="5"/>
      <c r="D900" s="5"/>
      <c r="E900" s="5"/>
      <c r="F900" s="5"/>
      <c r="G900" s="5"/>
      <c r="H900" s="5"/>
      <c r="I900" s="5"/>
      <c r="J900" s="417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4"/>
      <c r="X900" s="4"/>
      <c r="Y900" s="5"/>
      <c r="Z900" s="5"/>
    </row>
    <row r="901" spans="1:26" ht="15.75" customHeight="1" x14ac:dyDescent="0.45">
      <c r="A901" s="5"/>
      <c r="B901" s="5"/>
      <c r="C901" s="5"/>
      <c r="D901" s="5"/>
      <c r="E901" s="5"/>
      <c r="F901" s="5"/>
      <c r="G901" s="5"/>
      <c r="H901" s="5"/>
      <c r="I901" s="5"/>
      <c r="J901" s="417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4"/>
      <c r="X901" s="4"/>
      <c r="Y901" s="5"/>
      <c r="Z901" s="5"/>
    </row>
    <row r="902" spans="1:26" ht="15.75" customHeight="1" x14ac:dyDescent="0.45">
      <c r="A902" s="5"/>
      <c r="B902" s="5"/>
      <c r="C902" s="5"/>
      <c r="D902" s="5"/>
      <c r="E902" s="5"/>
      <c r="F902" s="5"/>
      <c r="G902" s="5"/>
      <c r="H902" s="5"/>
      <c r="I902" s="5"/>
      <c r="J902" s="417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4"/>
      <c r="X902" s="4"/>
      <c r="Y902" s="5"/>
      <c r="Z902" s="5"/>
    </row>
    <row r="903" spans="1:26" ht="15.75" customHeight="1" x14ac:dyDescent="0.45">
      <c r="A903" s="5"/>
      <c r="B903" s="5"/>
      <c r="C903" s="5"/>
      <c r="D903" s="5"/>
      <c r="E903" s="5"/>
      <c r="F903" s="5"/>
      <c r="G903" s="5"/>
      <c r="H903" s="5"/>
      <c r="I903" s="5"/>
      <c r="J903" s="417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4"/>
      <c r="X903" s="4"/>
      <c r="Y903" s="5"/>
      <c r="Z903" s="5"/>
    </row>
    <row r="904" spans="1:26" ht="15.75" customHeight="1" x14ac:dyDescent="0.45">
      <c r="A904" s="5"/>
      <c r="B904" s="5"/>
      <c r="C904" s="5"/>
      <c r="D904" s="5"/>
      <c r="E904" s="5"/>
      <c r="F904" s="5"/>
      <c r="G904" s="5"/>
      <c r="H904" s="5"/>
      <c r="I904" s="5"/>
      <c r="J904" s="417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4"/>
      <c r="X904" s="4"/>
      <c r="Y904" s="5"/>
      <c r="Z904" s="5"/>
    </row>
    <row r="905" spans="1:26" ht="15.75" customHeight="1" x14ac:dyDescent="0.45">
      <c r="A905" s="5"/>
      <c r="B905" s="5"/>
      <c r="C905" s="5"/>
      <c r="D905" s="5"/>
      <c r="E905" s="5"/>
      <c r="F905" s="5"/>
      <c r="G905" s="5"/>
      <c r="H905" s="5"/>
      <c r="I905" s="5"/>
      <c r="J905" s="417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4"/>
      <c r="X905" s="4"/>
      <c r="Y905" s="5"/>
      <c r="Z905" s="5"/>
    </row>
    <row r="906" spans="1:26" ht="15.75" customHeight="1" x14ac:dyDescent="0.45">
      <c r="A906" s="5"/>
      <c r="B906" s="5"/>
      <c r="C906" s="5"/>
      <c r="D906" s="5"/>
      <c r="E906" s="5"/>
      <c r="F906" s="5"/>
      <c r="G906" s="5"/>
      <c r="H906" s="5"/>
      <c r="I906" s="5"/>
      <c r="J906" s="417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4"/>
      <c r="X906" s="4"/>
      <c r="Y906" s="5"/>
      <c r="Z906" s="5"/>
    </row>
    <row r="907" spans="1:26" ht="15.75" customHeight="1" x14ac:dyDescent="0.45">
      <c r="A907" s="5"/>
      <c r="B907" s="5"/>
      <c r="C907" s="5"/>
      <c r="D907" s="5"/>
      <c r="E907" s="5"/>
      <c r="F907" s="5"/>
      <c r="G907" s="5"/>
      <c r="H907" s="5"/>
      <c r="I907" s="5"/>
      <c r="J907" s="417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4"/>
      <c r="X907" s="4"/>
      <c r="Y907" s="5"/>
      <c r="Z907" s="5"/>
    </row>
    <row r="908" spans="1:26" ht="15.75" customHeight="1" x14ac:dyDescent="0.45">
      <c r="A908" s="5"/>
      <c r="B908" s="5"/>
      <c r="C908" s="5"/>
      <c r="D908" s="5"/>
      <c r="E908" s="5"/>
      <c r="F908" s="5"/>
      <c r="G908" s="5"/>
      <c r="H908" s="5"/>
      <c r="I908" s="5"/>
      <c r="J908" s="417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4"/>
      <c r="X908" s="4"/>
      <c r="Y908" s="5"/>
      <c r="Z908" s="5"/>
    </row>
    <row r="909" spans="1:26" ht="15.75" customHeight="1" x14ac:dyDescent="0.45">
      <c r="A909" s="5"/>
      <c r="B909" s="5"/>
      <c r="C909" s="5"/>
      <c r="D909" s="5"/>
      <c r="E909" s="5"/>
      <c r="F909" s="5"/>
      <c r="G909" s="5"/>
      <c r="H909" s="5"/>
      <c r="I909" s="5"/>
      <c r="J909" s="417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4"/>
      <c r="X909" s="4"/>
      <c r="Y909" s="5"/>
      <c r="Z909" s="5"/>
    </row>
    <row r="910" spans="1:26" ht="15.75" customHeight="1" x14ac:dyDescent="0.45">
      <c r="A910" s="5"/>
      <c r="B910" s="5"/>
      <c r="C910" s="5"/>
      <c r="D910" s="5"/>
      <c r="E910" s="5"/>
      <c r="F910" s="5"/>
      <c r="G910" s="5"/>
      <c r="H910" s="5"/>
      <c r="I910" s="5"/>
      <c r="J910" s="417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4"/>
      <c r="X910" s="4"/>
      <c r="Y910" s="5"/>
      <c r="Z910" s="5"/>
    </row>
    <row r="911" spans="1:26" ht="15.75" customHeight="1" x14ac:dyDescent="0.45">
      <c r="A911" s="5"/>
      <c r="B911" s="5"/>
      <c r="C911" s="5"/>
      <c r="D911" s="5"/>
      <c r="E911" s="5"/>
      <c r="F911" s="5"/>
      <c r="G911" s="5"/>
      <c r="H911" s="5"/>
      <c r="I911" s="5"/>
      <c r="J911" s="417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4"/>
      <c r="X911" s="4"/>
      <c r="Y911" s="5"/>
      <c r="Z911" s="5"/>
    </row>
    <row r="912" spans="1:26" ht="15.75" customHeight="1" x14ac:dyDescent="0.45">
      <c r="A912" s="5"/>
      <c r="B912" s="5"/>
      <c r="C912" s="5"/>
      <c r="D912" s="5"/>
      <c r="E912" s="5"/>
      <c r="F912" s="5"/>
      <c r="G912" s="5"/>
      <c r="H912" s="5"/>
      <c r="I912" s="5"/>
      <c r="J912" s="417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4"/>
      <c r="X912" s="4"/>
      <c r="Y912" s="5"/>
      <c r="Z912" s="5"/>
    </row>
    <row r="913" spans="1:26" ht="15.75" customHeight="1" x14ac:dyDescent="0.45">
      <c r="A913" s="5"/>
      <c r="B913" s="5"/>
      <c r="C913" s="5"/>
      <c r="D913" s="5"/>
      <c r="E913" s="5"/>
      <c r="F913" s="5"/>
      <c r="G913" s="5"/>
      <c r="H913" s="5"/>
      <c r="I913" s="5"/>
      <c r="J913" s="417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4"/>
      <c r="X913" s="4"/>
      <c r="Y913" s="5"/>
      <c r="Z913" s="5"/>
    </row>
    <row r="914" spans="1:26" ht="15.75" customHeight="1" x14ac:dyDescent="0.45">
      <c r="A914" s="5"/>
      <c r="B914" s="5"/>
      <c r="C914" s="5"/>
      <c r="D914" s="5"/>
      <c r="E914" s="5"/>
      <c r="F914" s="5"/>
      <c r="G914" s="5"/>
      <c r="H914" s="5"/>
      <c r="I914" s="5"/>
      <c r="J914" s="417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4"/>
      <c r="X914" s="4"/>
      <c r="Y914" s="5"/>
      <c r="Z914" s="5"/>
    </row>
    <row r="915" spans="1:26" ht="15.75" customHeight="1" x14ac:dyDescent="0.45">
      <c r="A915" s="5"/>
      <c r="B915" s="5"/>
      <c r="C915" s="5"/>
      <c r="D915" s="5"/>
      <c r="E915" s="5"/>
      <c r="F915" s="5"/>
      <c r="G915" s="5"/>
      <c r="H915" s="5"/>
      <c r="I915" s="5"/>
      <c r="J915" s="417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4"/>
      <c r="X915" s="4"/>
      <c r="Y915" s="5"/>
      <c r="Z915" s="5"/>
    </row>
    <row r="916" spans="1:26" ht="15.75" customHeight="1" x14ac:dyDescent="0.45">
      <c r="A916" s="5"/>
      <c r="B916" s="5"/>
      <c r="C916" s="5"/>
      <c r="D916" s="5"/>
      <c r="E916" s="5"/>
      <c r="F916" s="5"/>
      <c r="G916" s="5"/>
      <c r="H916" s="5"/>
      <c r="I916" s="5"/>
      <c r="J916" s="417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4"/>
      <c r="X916" s="4"/>
      <c r="Y916" s="5"/>
      <c r="Z916" s="5"/>
    </row>
    <row r="917" spans="1:26" ht="15.75" customHeight="1" x14ac:dyDescent="0.45">
      <c r="A917" s="5"/>
      <c r="B917" s="5"/>
      <c r="C917" s="5"/>
      <c r="D917" s="5"/>
      <c r="E917" s="5"/>
      <c r="F917" s="5"/>
      <c r="G917" s="5"/>
      <c r="H917" s="5"/>
      <c r="I917" s="5"/>
      <c r="J917" s="417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4"/>
      <c r="X917" s="4"/>
      <c r="Y917" s="5"/>
      <c r="Z917" s="5"/>
    </row>
    <row r="918" spans="1:26" ht="15.75" customHeight="1" x14ac:dyDescent="0.45">
      <c r="A918" s="5"/>
      <c r="B918" s="5"/>
      <c r="C918" s="5"/>
      <c r="D918" s="5"/>
      <c r="E918" s="5"/>
      <c r="F918" s="5"/>
      <c r="G918" s="5"/>
      <c r="H918" s="5"/>
      <c r="I918" s="5"/>
      <c r="J918" s="417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4"/>
      <c r="X918" s="4"/>
      <c r="Y918" s="5"/>
      <c r="Z918" s="5"/>
    </row>
    <row r="919" spans="1:26" ht="15.75" customHeight="1" x14ac:dyDescent="0.45">
      <c r="A919" s="5"/>
      <c r="B919" s="5"/>
      <c r="C919" s="5"/>
      <c r="D919" s="5"/>
      <c r="E919" s="5"/>
      <c r="F919" s="5"/>
      <c r="G919" s="5"/>
      <c r="H919" s="5"/>
      <c r="I919" s="5"/>
      <c r="J919" s="417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4"/>
      <c r="X919" s="4"/>
      <c r="Y919" s="5"/>
      <c r="Z919" s="5"/>
    </row>
    <row r="920" spans="1:26" ht="15.75" customHeight="1" x14ac:dyDescent="0.45">
      <c r="A920" s="5"/>
      <c r="B920" s="5"/>
      <c r="C920" s="5"/>
      <c r="D920" s="5"/>
      <c r="E920" s="5"/>
      <c r="F920" s="5"/>
      <c r="G920" s="5"/>
      <c r="H920" s="5"/>
      <c r="I920" s="5"/>
      <c r="J920" s="417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4"/>
      <c r="X920" s="4"/>
      <c r="Y920" s="5"/>
      <c r="Z920" s="5"/>
    </row>
    <row r="921" spans="1:26" ht="15.75" customHeight="1" x14ac:dyDescent="0.45">
      <c r="A921" s="5"/>
      <c r="B921" s="5"/>
      <c r="C921" s="5"/>
      <c r="D921" s="5"/>
      <c r="E921" s="5"/>
      <c r="F921" s="5"/>
      <c r="G921" s="5"/>
      <c r="H921" s="5"/>
      <c r="I921" s="5"/>
      <c r="J921" s="417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4"/>
      <c r="X921" s="4"/>
      <c r="Y921" s="5"/>
      <c r="Z921" s="5"/>
    </row>
    <row r="922" spans="1:26" ht="15.75" customHeight="1" x14ac:dyDescent="0.45">
      <c r="A922" s="5"/>
      <c r="B922" s="5"/>
      <c r="C922" s="5"/>
      <c r="D922" s="5"/>
      <c r="E922" s="5"/>
      <c r="F922" s="5"/>
      <c r="G922" s="5"/>
      <c r="H922" s="5"/>
      <c r="I922" s="5"/>
      <c r="J922" s="417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4"/>
      <c r="X922" s="4"/>
      <c r="Y922" s="5"/>
      <c r="Z922" s="5"/>
    </row>
    <row r="923" spans="1:26" ht="15.75" customHeight="1" x14ac:dyDescent="0.45">
      <c r="A923" s="5"/>
      <c r="B923" s="5"/>
      <c r="C923" s="5"/>
      <c r="D923" s="5"/>
      <c r="E923" s="5"/>
      <c r="F923" s="5"/>
      <c r="G923" s="5"/>
      <c r="H923" s="5"/>
      <c r="I923" s="5"/>
      <c r="J923" s="417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4"/>
      <c r="X923" s="4"/>
      <c r="Y923" s="5"/>
      <c r="Z923" s="5"/>
    </row>
    <row r="924" spans="1:26" ht="15.75" customHeight="1" x14ac:dyDescent="0.45">
      <c r="A924" s="5"/>
      <c r="B924" s="5"/>
      <c r="C924" s="5"/>
      <c r="D924" s="5"/>
      <c r="E924" s="5"/>
      <c r="F924" s="5"/>
      <c r="G924" s="5"/>
      <c r="H924" s="5"/>
      <c r="I924" s="5"/>
      <c r="J924" s="417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4"/>
      <c r="X924" s="4"/>
      <c r="Y924" s="5"/>
      <c r="Z924" s="5"/>
    </row>
    <row r="925" spans="1:26" ht="15.75" customHeight="1" x14ac:dyDescent="0.45">
      <c r="A925" s="5"/>
      <c r="B925" s="5"/>
      <c r="C925" s="5"/>
      <c r="D925" s="5"/>
      <c r="E925" s="5"/>
      <c r="F925" s="5"/>
      <c r="G925" s="5"/>
      <c r="H925" s="5"/>
      <c r="I925" s="5"/>
      <c r="J925" s="417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4"/>
      <c r="X925" s="4"/>
      <c r="Y925" s="5"/>
      <c r="Z925" s="5"/>
    </row>
    <row r="926" spans="1:26" ht="15.75" customHeight="1" x14ac:dyDescent="0.45">
      <c r="A926" s="5"/>
      <c r="B926" s="5"/>
      <c r="C926" s="5"/>
      <c r="D926" s="5"/>
      <c r="E926" s="5"/>
      <c r="F926" s="5"/>
      <c r="G926" s="5"/>
      <c r="H926" s="5"/>
      <c r="I926" s="5"/>
      <c r="J926" s="417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4"/>
      <c r="X926" s="4"/>
      <c r="Y926" s="5"/>
      <c r="Z926" s="5"/>
    </row>
    <row r="927" spans="1:26" ht="15.75" customHeight="1" x14ac:dyDescent="0.45">
      <c r="A927" s="5"/>
      <c r="B927" s="5"/>
      <c r="C927" s="5"/>
      <c r="D927" s="5"/>
      <c r="E927" s="5"/>
      <c r="F927" s="5"/>
      <c r="G927" s="5"/>
      <c r="H927" s="5"/>
      <c r="I927" s="5"/>
      <c r="J927" s="417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4"/>
      <c r="X927" s="4"/>
      <c r="Y927" s="5"/>
      <c r="Z927" s="5"/>
    </row>
    <row r="928" spans="1:26" ht="15.75" customHeight="1" x14ac:dyDescent="0.45">
      <c r="A928" s="5"/>
      <c r="B928" s="5"/>
      <c r="C928" s="5"/>
      <c r="D928" s="5"/>
      <c r="E928" s="5"/>
      <c r="F928" s="5"/>
      <c r="G928" s="5"/>
      <c r="H928" s="5"/>
      <c r="I928" s="5"/>
      <c r="J928" s="417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4"/>
      <c r="X928" s="4"/>
      <c r="Y928" s="5"/>
      <c r="Z928" s="5"/>
    </row>
    <row r="929" spans="1:26" ht="15.75" customHeight="1" x14ac:dyDescent="0.45">
      <c r="A929" s="5"/>
      <c r="B929" s="5"/>
      <c r="C929" s="5"/>
      <c r="D929" s="5"/>
      <c r="E929" s="5"/>
      <c r="F929" s="5"/>
      <c r="G929" s="5"/>
      <c r="H929" s="5"/>
      <c r="I929" s="5"/>
      <c r="J929" s="417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4"/>
      <c r="X929" s="4"/>
      <c r="Y929" s="5"/>
      <c r="Z929" s="5"/>
    </row>
    <row r="930" spans="1:26" ht="15.75" customHeight="1" x14ac:dyDescent="0.45">
      <c r="A930" s="5"/>
      <c r="B930" s="5"/>
      <c r="C930" s="5"/>
      <c r="D930" s="5"/>
      <c r="E930" s="5"/>
      <c r="F930" s="5"/>
      <c r="G930" s="5"/>
      <c r="H930" s="5"/>
      <c r="I930" s="5"/>
      <c r="J930" s="417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4"/>
      <c r="X930" s="4"/>
      <c r="Y930" s="5"/>
      <c r="Z930" s="5"/>
    </row>
    <row r="931" spans="1:26" ht="15.75" customHeight="1" x14ac:dyDescent="0.45">
      <c r="A931" s="5"/>
      <c r="B931" s="5"/>
      <c r="C931" s="5"/>
      <c r="D931" s="5"/>
      <c r="E931" s="5"/>
      <c r="F931" s="5"/>
      <c r="G931" s="5"/>
      <c r="H931" s="5"/>
      <c r="I931" s="5"/>
      <c r="J931" s="417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4"/>
      <c r="X931" s="4"/>
      <c r="Y931" s="5"/>
      <c r="Z931" s="5"/>
    </row>
    <row r="932" spans="1:26" ht="15.75" customHeight="1" x14ac:dyDescent="0.45">
      <c r="A932" s="5"/>
      <c r="B932" s="5"/>
      <c r="C932" s="5"/>
      <c r="D932" s="5"/>
      <c r="E932" s="5"/>
      <c r="F932" s="5"/>
      <c r="G932" s="5"/>
      <c r="H932" s="5"/>
      <c r="I932" s="5"/>
      <c r="J932" s="417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4"/>
      <c r="X932" s="4"/>
      <c r="Y932" s="5"/>
      <c r="Z932" s="5"/>
    </row>
    <row r="933" spans="1:26" ht="15.75" customHeight="1" x14ac:dyDescent="0.45">
      <c r="A933" s="5"/>
      <c r="B933" s="5"/>
      <c r="C933" s="5"/>
      <c r="D933" s="5"/>
      <c r="E933" s="5"/>
      <c r="F933" s="5"/>
      <c r="G933" s="5"/>
      <c r="H933" s="5"/>
      <c r="I933" s="5"/>
      <c r="J933" s="417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4"/>
      <c r="X933" s="4"/>
      <c r="Y933" s="5"/>
      <c r="Z933" s="5"/>
    </row>
    <row r="934" spans="1:26" ht="15.75" customHeight="1" x14ac:dyDescent="0.45">
      <c r="A934" s="5"/>
      <c r="B934" s="5"/>
      <c r="C934" s="5"/>
      <c r="D934" s="5"/>
      <c r="E934" s="5"/>
      <c r="F934" s="5"/>
      <c r="G934" s="5"/>
      <c r="H934" s="5"/>
      <c r="I934" s="5"/>
      <c r="J934" s="417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4"/>
      <c r="X934" s="4"/>
      <c r="Y934" s="5"/>
      <c r="Z934" s="5"/>
    </row>
    <row r="935" spans="1:26" ht="15.75" customHeight="1" x14ac:dyDescent="0.45">
      <c r="A935" s="5"/>
      <c r="B935" s="5"/>
      <c r="C935" s="5"/>
      <c r="D935" s="5"/>
      <c r="E935" s="5"/>
      <c r="F935" s="5"/>
      <c r="G935" s="5"/>
      <c r="H935" s="5"/>
      <c r="I935" s="5"/>
      <c r="J935" s="417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4"/>
      <c r="X935" s="4"/>
      <c r="Y935" s="5"/>
      <c r="Z935" s="5"/>
    </row>
    <row r="936" spans="1:26" ht="15.75" customHeight="1" x14ac:dyDescent="0.45">
      <c r="A936" s="5"/>
      <c r="B936" s="5"/>
      <c r="C936" s="5"/>
      <c r="D936" s="5"/>
      <c r="E936" s="5"/>
      <c r="F936" s="5"/>
      <c r="G936" s="5"/>
      <c r="H936" s="5"/>
      <c r="I936" s="5"/>
      <c r="J936" s="417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4"/>
      <c r="X936" s="4"/>
      <c r="Y936" s="5"/>
      <c r="Z936" s="5"/>
    </row>
    <row r="937" spans="1:26" ht="15.75" customHeight="1" x14ac:dyDescent="0.45">
      <c r="A937" s="5"/>
      <c r="B937" s="5"/>
      <c r="C937" s="5"/>
      <c r="D937" s="5"/>
      <c r="E937" s="5"/>
      <c r="F937" s="5"/>
      <c r="G937" s="5"/>
      <c r="H937" s="5"/>
      <c r="I937" s="5"/>
      <c r="J937" s="417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4"/>
      <c r="X937" s="4"/>
      <c r="Y937" s="5"/>
      <c r="Z937" s="5"/>
    </row>
    <row r="938" spans="1:26" ht="15.75" customHeight="1" x14ac:dyDescent="0.45">
      <c r="A938" s="5"/>
      <c r="B938" s="5"/>
      <c r="C938" s="5"/>
      <c r="D938" s="5"/>
      <c r="E938" s="5"/>
      <c r="F938" s="5"/>
      <c r="G938" s="5"/>
      <c r="H938" s="5"/>
      <c r="I938" s="5"/>
      <c r="J938" s="417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4"/>
      <c r="X938" s="4"/>
      <c r="Y938" s="5"/>
      <c r="Z938" s="5"/>
    </row>
    <row r="939" spans="1:26" ht="15.75" customHeight="1" x14ac:dyDescent="0.45">
      <c r="A939" s="5"/>
      <c r="B939" s="5"/>
      <c r="C939" s="5"/>
      <c r="D939" s="5"/>
      <c r="E939" s="5"/>
      <c r="F939" s="5"/>
      <c r="G939" s="5"/>
      <c r="H939" s="5"/>
      <c r="I939" s="5"/>
      <c r="J939" s="417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4"/>
      <c r="X939" s="4"/>
      <c r="Y939" s="5"/>
      <c r="Z939" s="5"/>
    </row>
    <row r="940" spans="1:26" ht="15.75" customHeight="1" x14ac:dyDescent="0.45">
      <c r="A940" s="5"/>
      <c r="B940" s="5"/>
      <c r="C940" s="5"/>
      <c r="D940" s="5"/>
      <c r="E940" s="5"/>
      <c r="F940" s="5"/>
      <c r="G940" s="5"/>
      <c r="H940" s="5"/>
      <c r="I940" s="5"/>
      <c r="J940" s="417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4"/>
      <c r="X940" s="4"/>
      <c r="Y940" s="5"/>
      <c r="Z940" s="5"/>
    </row>
    <row r="941" spans="1:26" ht="15.75" customHeight="1" x14ac:dyDescent="0.45">
      <c r="A941" s="5"/>
      <c r="B941" s="5"/>
      <c r="C941" s="5"/>
      <c r="D941" s="5"/>
      <c r="E941" s="5"/>
      <c r="F941" s="5"/>
      <c r="G941" s="5"/>
      <c r="H941" s="5"/>
      <c r="I941" s="5"/>
      <c r="J941" s="417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4"/>
      <c r="X941" s="4"/>
      <c r="Y941" s="5"/>
      <c r="Z941" s="5"/>
    </row>
    <row r="942" spans="1:26" ht="15.75" customHeight="1" x14ac:dyDescent="0.45">
      <c r="A942" s="5"/>
      <c r="B942" s="5"/>
      <c r="C942" s="5"/>
      <c r="D942" s="5"/>
      <c r="E942" s="5"/>
      <c r="F942" s="5"/>
      <c r="G942" s="5"/>
      <c r="H942" s="5"/>
      <c r="I942" s="5"/>
      <c r="J942" s="417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4"/>
      <c r="X942" s="4"/>
      <c r="Y942" s="5"/>
      <c r="Z942" s="5"/>
    </row>
    <row r="943" spans="1:26" ht="15.75" customHeight="1" x14ac:dyDescent="0.45">
      <c r="A943" s="5"/>
      <c r="B943" s="5"/>
      <c r="C943" s="5"/>
      <c r="D943" s="5"/>
      <c r="E943" s="5"/>
      <c r="F943" s="5"/>
      <c r="G943" s="5"/>
      <c r="H943" s="5"/>
      <c r="I943" s="5"/>
      <c r="J943" s="417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4"/>
      <c r="X943" s="4"/>
      <c r="Y943" s="5"/>
      <c r="Z943" s="5"/>
    </row>
    <row r="944" spans="1:26" ht="15.75" customHeight="1" x14ac:dyDescent="0.45">
      <c r="A944" s="5"/>
      <c r="B944" s="5"/>
      <c r="C944" s="5"/>
      <c r="D944" s="5"/>
      <c r="E944" s="5"/>
      <c r="F944" s="5"/>
      <c r="G944" s="5"/>
      <c r="H944" s="5"/>
      <c r="I944" s="5"/>
      <c r="J944" s="417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4"/>
      <c r="X944" s="4"/>
      <c r="Y944" s="5"/>
      <c r="Z944" s="5"/>
    </row>
    <row r="945" spans="1:26" ht="15.75" customHeight="1" x14ac:dyDescent="0.45">
      <c r="A945" s="5"/>
      <c r="B945" s="5"/>
      <c r="C945" s="5"/>
      <c r="D945" s="5"/>
      <c r="E945" s="5"/>
      <c r="F945" s="5"/>
      <c r="G945" s="5"/>
      <c r="H945" s="5"/>
      <c r="I945" s="5"/>
      <c r="J945" s="417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4"/>
      <c r="X945" s="4"/>
      <c r="Y945" s="5"/>
      <c r="Z945" s="5"/>
    </row>
    <row r="946" spans="1:26" ht="15.75" customHeight="1" x14ac:dyDescent="0.45">
      <c r="A946" s="5"/>
      <c r="B946" s="5"/>
      <c r="C946" s="5"/>
      <c r="D946" s="5"/>
      <c r="E946" s="5"/>
      <c r="F946" s="5"/>
      <c r="G946" s="5"/>
      <c r="H946" s="5"/>
      <c r="I946" s="5"/>
      <c r="J946" s="417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4"/>
      <c r="X946" s="4"/>
      <c r="Y946" s="5"/>
      <c r="Z946" s="5"/>
    </row>
    <row r="947" spans="1:26" ht="15.75" customHeight="1" x14ac:dyDescent="0.45">
      <c r="A947" s="5"/>
      <c r="B947" s="5"/>
      <c r="C947" s="5"/>
      <c r="D947" s="5"/>
      <c r="E947" s="5"/>
      <c r="F947" s="5"/>
      <c r="G947" s="5"/>
      <c r="H947" s="5"/>
      <c r="I947" s="5"/>
      <c r="J947" s="417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4"/>
      <c r="X947" s="4"/>
      <c r="Y947" s="5"/>
      <c r="Z947" s="5"/>
    </row>
    <row r="948" spans="1:26" ht="15.75" customHeight="1" x14ac:dyDescent="0.45">
      <c r="A948" s="5"/>
      <c r="B948" s="5"/>
      <c r="C948" s="5"/>
      <c r="D948" s="5"/>
      <c r="E948" s="5"/>
      <c r="F948" s="5"/>
      <c r="G948" s="5"/>
      <c r="H948" s="5"/>
      <c r="I948" s="5"/>
      <c r="J948" s="417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4"/>
      <c r="X948" s="4"/>
      <c r="Y948" s="5"/>
      <c r="Z948" s="5"/>
    </row>
    <row r="949" spans="1:26" ht="15.75" customHeight="1" x14ac:dyDescent="0.45">
      <c r="A949" s="5"/>
      <c r="B949" s="5"/>
      <c r="C949" s="5"/>
      <c r="D949" s="5"/>
      <c r="E949" s="5"/>
      <c r="F949" s="5"/>
      <c r="G949" s="5"/>
      <c r="H949" s="5"/>
      <c r="I949" s="5"/>
      <c r="J949" s="417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4"/>
      <c r="X949" s="4"/>
      <c r="Y949" s="5"/>
      <c r="Z949" s="5"/>
    </row>
    <row r="950" spans="1:26" ht="15.75" customHeight="1" x14ac:dyDescent="0.45">
      <c r="A950" s="5"/>
      <c r="B950" s="5"/>
      <c r="C950" s="5"/>
      <c r="D950" s="5"/>
      <c r="E950" s="5"/>
      <c r="F950" s="5"/>
      <c r="G950" s="5"/>
      <c r="H950" s="5"/>
      <c r="I950" s="5"/>
      <c r="J950" s="417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4"/>
      <c r="X950" s="4"/>
      <c r="Y950" s="5"/>
      <c r="Z950" s="5"/>
    </row>
    <row r="951" spans="1:26" ht="15.75" customHeight="1" x14ac:dyDescent="0.45">
      <c r="A951" s="5"/>
      <c r="B951" s="5"/>
      <c r="C951" s="5"/>
      <c r="D951" s="5"/>
      <c r="E951" s="5"/>
      <c r="F951" s="5"/>
      <c r="G951" s="5"/>
      <c r="H951" s="5"/>
      <c r="I951" s="5"/>
      <c r="J951" s="417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4"/>
      <c r="X951" s="4"/>
      <c r="Y951" s="5"/>
      <c r="Z951" s="5"/>
    </row>
    <row r="952" spans="1:26" ht="15.75" customHeight="1" x14ac:dyDescent="0.45">
      <c r="A952" s="5"/>
      <c r="B952" s="5"/>
      <c r="C952" s="5"/>
      <c r="D952" s="5"/>
      <c r="E952" s="5"/>
      <c r="F952" s="5"/>
      <c r="G952" s="5"/>
      <c r="H952" s="5"/>
      <c r="I952" s="5"/>
      <c r="J952" s="417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4"/>
      <c r="X952" s="4"/>
      <c r="Y952" s="5"/>
      <c r="Z952" s="5"/>
    </row>
    <row r="953" spans="1:26" ht="15.75" customHeight="1" x14ac:dyDescent="0.45">
      <c r="A953" s="5"/>
      <c r="B953" s="5"/>
      <c r="C953" s="5"/>
      <c r="D953" s="5"/>
      <c r="E953" s="5"/>
      <c r="F953" s="5"/>
      <c r="G953" s="5"/>
      <c r="H953" s="5"/>
      <c r="I953" s="5"/>
      <c r="J953" s="417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4"/>
      <c r="X953" s="4"/>
      <c r="Y953" s="5"/>
      <c r="Z953" s="5"/>
    </row>
    <row r="954" spans="1:26" ht="15.75" customHeight="1" x14ac:dyDescent="0.45">
      <c r="A954" s="5"/>
      <c r="B954" s="5"/>
      <c r="C954" s="5"/>
      <c r="D954" s="5"/>
      <c r="E954" s="5"/>
      <c r="F954" s="5"/>
      <c r="G954" s="5"/>
      <c r="H954" s="5"/>
      <c r="I954" s="5"/>
      <c r="J954" s="417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4"/>
      <c r="X954" s="4"/>
      <c r="Y954" s="5"/>
      <c r="Z954" s="5"/>
    </row>
    <row r="955" spans="1:26" ht="15.75" customHeight="1" x14ac:dyDescent="0.45">
      <c r="A955" s="5"/>
      <c r="B955" s="5"/>
      <c r="C955" s="5"/>
      <c r="D955" s="5"/>
      <c r="E955" s="5"/>
      <c r="F955" s="5"/>
      <c r="G955" s="5"/>
      <c r="H955" s="5"/>
      <c r="I955" s="5"/>
      <c r="J955" s="417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4"/>
      <c r="X955" s="4"/>
      <c r="Y955" s="5"/>
      <c r="Z955" s="5"/>
    </row>
    <row r="956" spans="1:26" ht="15.75" customHeight="1" x14ac:dyDescent="0.45">
      <c r="A956" s="5"/>
      <c r="B956" s="5"/>
      <c r="C956" s="5"/>
      <c r="D956" s="5"/>
      <c r="E956" s="5"/>
      <c r="F956" s="5"/>
      <c r="G956" s="5"/>
      <c r="H956" s="5"/>
      <c r="I956" s="5"/>
      <c r="J956" s="417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4"/>
      <c r="X956" s="4"/>
      <c r="Y956" s="5"/>
      <c r="Z956" s="5"/>
    </row>
    <row r="957" spans="1:26" ht="15.75" customHeight="1" x14ac:dyDescent="0.45">
      <c r="A957" s="5"/>
      <c r="B957" s="5"/>
      <c r="C957" s="5"/>
      <c r="D957" s="5"/>
      <c r="E957" s="5"/>
      <c r="F957" s="5"/>
      <c r="G957" s="5"/>
      <c r="H957" s="5"/>
      <c r="I957" s="5"/>
      <c r="J957" s="417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4"/>
      <c r="X957" s="4"/>
      <c r="Y957" s="5"/>
      <c r="Z957" s="5"/>
    </row>
    <row r="958" spans="1:26" ht="15.75" customHeight="1" x14ac:dyDescent="0.45">
      <c r="A958" s="5"/>
      <c r="B958" s="5"/>
      <c r="C958" s="5"/>
      <c r="D958" s="5"/>
      <c r="E958" s="5"/>
      <c r="F958" s="5"/>
      <c r="G958" s="5"/>
      <c r="H958" s="5"/>
      <c r="I958" s="5"/>
      <c r="J958" s="417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4"/>
      <c r="X958" s="4"/>
      <c r="Y958" s="5"/>
      <c r="Z958" s="5"/>
    </row>
    <row r="959" spans="1:26" ht="15.75" customHeight="1" x14ac:dyDescent="0.45">
      <c r="A959" s="5"/>
      <c r="B959" s="5"/>
      <c r="C959" s="5"/>
      <c r="D959" s="5"/>
      <c r="E959" s="5"/>
      <c r="F959" s="5"/>
      <c r="G959" s="5"/>
      <c r="H959" s="5"/>
      <c r="I959" s="5"/>
      <c r="J959" s="417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4"/>
      <c r="X959" s="4"/>
      <c r="Y959" s="5"/>
      <c r="Z959" s="5"/>
    </row>
    <row r="960" spans="1:26" ht="15.75" customHeight="1" x14ac:dyDescent="0.45">
      <c r="A960" s="5"/>
      <c r="B960" s="5"/>
      <c r="C960" s="5"/>
      <c r="D960" s="5"/>
      <c r="E960" s="5"/>
      <c r="F960" s="5"/>
      <c r="G960" s="5"/>
      <c r="H960" s="5"/>
      <c r="I960" s="5"/>
      <c r="J960" s="417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4"/>
      <c r="X960" s="4"/>
      <c r="Y960" s="5"/>
      <c r="Z960" s="5"/>
    </row>
    <row r="961" spans="1:26" ht="15.75" customHeight="1" x14ac:dyDescent="0.45">
      <c r="A961" s="5"/>
      <c r="B961" s="5"/>
      <c r="C961" s="5"/>
      <c r="D961" s="5"/>
      <c r="E961" s="5"/>
      <c r="F961" s="5"/>
      <c r="G961" s="5"/>
      <c r="H961" s="5"/>
      <c r="I961" s="5"/>
      <c r="J961" s="417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4"/>
      <c r="X961" s="4"/>
      <c r="Y961" s="5"/>
      <c r="Z961" s="5"/>
    </row>
    <row r="962" spans="1:26" ht="15.75" customHeight="1" x14ac:dyDescent="0.45">
      <c r="A962" s="5"/>
      <c r="B962" s="5"/>
      <c r="C962" s="5"/>
      <c r="D962" s="5"/>
      <c r="E962" s="5"/>
      <c r="F962" s="5"/>
      <c r="G962" s="5"/>
      <c r="H962" s="5"/>
      <c r="I962" s="5"/>
      <c r="J962" s="417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4"/>
      <c r="X962" s="4"/>
      <c r="Y962" s="5"/>
      <c r="Z962" s="5"/>
    </row>
    <row r="963" spans="1:26" ht="15.75" customHeight="1" x14ac:dyDescent="0.45">
      <c r="A963" s="5"/>
      <c r="B963" s="5"/>
      <c r="C963" s="5"/>
      <c r="D963" s="5"/>
      <c r="E963" s="5"/>
      <c r="F963" s="5"/>
      <c r="G963" s="5"/>
      <c r="H963" s="5"/>
      <c r="I963" s="5"/>
      <c r="J963" s="417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4"/>
      <c r="X963" s="4"/>
      <c r="Y963" s="5"/>
      <c r="Z963" s="5"/>
    </row>
    <row r="964" spans="1:26" ht="15.75" customHeight="1" x14ac:dyDescent="0.45">
      <c r="A964" s="5"/>
      <c r="B964" s="5"/>
      <c r="C964" s="5"/>
      <c r="D964" s="5"/>
      <c r="E964" s="5"/>
      <c r="F964" s="5"/>
      <c r="G964" s="5"/>
      <c r="H964" s="5"/>
      <c r="I964" s="5"/>
      <c r="J964" s="417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4"/>
      <c r="X964" s="4"/>
      <c r="Y964" s="5"/>
      <c r="Z964" s="5"/>
    </row>
    <row r="965" spans="1:26" ht="15.75" customHeight="1" x14ac:dyDescent="0.45">
      <c r="A965" s="5"/>
      <c r="B965" s="5"/>
      <c r="C965" s="5"/>
      <c r="D965" s="5"/>
      <c r="E965" s="5"/>
      <c r="F965" s="5"/>
      <c r="G965" s="5"/>
      <c r="H965" s="5"/>
      <c r="I965" s="5"/>
      <c r="J965" s="417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4"/>
      <c r="X965" s="4"/>
      <c r="Y965" s="5"/>
      <c r="Z965" s="5"/>
    </row>
    <row r="966" spans="1:26" ht="15.75" customHeight="1" x14ac:dyDescent="0.45">
      <c r="A966" s="5"/>
      <c r="B966" s="5"/>
      <c r="C966" s="5"/>
      <c r="D966" s="5"/>
      <c r="E966" s="5"/>
      <c r="F966" s="5"/>
      <c r="G966" s="5"/>
      <c r="H966" s="5"/>
      <c r="I966" s="5"/>
      <c r="J966" s="417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4"/>
      <c r="X966" s="4"/>
      <c r="Y966" s="5"/>
      <c r="Z966" s="5"/>
    </row>
    <row r="967" spans="1:26" ht="15.75" customHeight="1" x14ac:dyDescent="0.45">
      <c r="A967" s="5"/>
      <c r="B967" s="5"/>
      <c r="C967" s="5"/>
      <c r="D967" s="5"/>
      <c r="E967" s="5"/>
      <c r="F967" s="5"/>
      <c r="G967" s="5"/>
      <c r="H967" s="5"/>
      <c r="I967" s="5"/>
      <c r="J967" s="417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4"/>
      <c r="X967" s="4"/>
      <c r="Y967" s="5"/>
      <c r="Z967" s="5"/>
    </row>
    <row r="968" spans="1:26" ht="15.75" customHeight="1" x14ac:dyDescent="0.45">
      <c r="A968" s="5"/>
      <c r="B968" s="5"/>
      <c r="C968" s="5"/>
      <c r="D968" s="5"/>
      <c r="E968" s="5"/>
      <c r="F968" s="5"/>
      <c r="G968" s="5"/>
      <c r="H968" s="5"/>
      <c r="I968" s="5"/>
      <c r="J968" s="417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4"/>
      <c r="X968" s="4"/>
      <c r="Y968" s="5"/>
      <c r="Z968" s="5"/>
    </row>
    <row r="969" spans="1:26" ht="15.75" customHeight="1" x14ac:dyDescent="0.45">
      <c r="A969" s="5"/>
      <c r="B969" s="5"/>
      <c r="C969" s="5"/>
      <c r="D969" s="5"/>
      <c r="E969" s="5"/>
      <c r="F969" s="5"/>
      <c r="G969" s="5"/>
      <c r="H969" s="5"/>
      <c r="I969" s="5"/>
      <c r="J969" s="417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4"/>
      <c r="X969" s="4"/>
      <c r="Y969" s="5"/>
      <c r="Z969" s="5"/>
    </row>
    <row r="970" spans="1:26" ht="15.75" customHeight="1" x14ac:dyDescent="0.45">
      <c r="A970" s="5"/>
      <c r="B970" s="5"/>
      <c r="C970" s="5"/>
      <c r="D970" s="5"/>
      <c r="E970" s="5"/>
      <c r="F970" s="5"/>
      <c r="G970" s="5"/>
      <c r="H970" s="5"/>
      <c r="I970" s="5"/>
      <c r="J970" s="417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4"/>
      <c r="X970" s="4"/>
      <c r="Y970" s="5"/>
      <c r="Z970" s="5"/>
    </row>
    <row r="971" spans="1:26" ht="15.75" customHeight="1" x14ac:dyDescent="0.45">
      <c r="A971" s="5"/>
      <c r="B971" s="5"/>
      <c r="C971" s="5"/>
      <c r="D971" s="5"/>
      <c r="E971" s="5"/>
      <c r="F971" s="5"/>
      <c r="G971" s="5"/>
      <c r="H971" s="5"/>
      <c r="I971" s="5"/>
      <c r="J971" s="417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4"/>
      <c r="X971" s="4"/>
      <c r="Y971" s="5"/>
      <c r="Z971" s="5"/>
    </row>
    <row r="972" spans="1:26" ht="15.75" customHeight="1" x14ac:dyDescent="0.45">
      <c r="A972" s="5"/>
      <c r="B972" s="5"/>
      <c r="C972" s="5"/>
      <c r="D972" s="5"/>
      <c r="E972" s="5"/>
      <c r="F972" s="5"/>
      <c r="G972" s="5"/>
      <c r="H972" s="5"/>
      <c r="I972" s="5"/>
      <c r="J972" s="417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4"/>
      <c r="X972" s="4"/>
      <c r="Y972" s="5"/>
      <c r="Z972" s="5"/>
    </row>
    <row r="973" spans="1:26" ht="15.75" customHeight="1" x14ac:dyDescent="0.45">
      <c r="A973" s="5"/>
      <c r="B973" s="5"/>
      <c r="C973" s="5"/>
      <c r="D973" s="5"/>
      <c r="E973" s="5"/>
      <c r="F973" s="5"/>
      <c r="G973" s="5"/>
      <c r="H973" s="5"/>
      <c r="I973" s="5"/>
      <c r="J973" s="417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4"/>
      <c r="X973" s="4"/>
      <c r="Y973" s="5"/>
      <c r="Z973" s="5"/>
    </row>
    <row r="974" spans="1:26" ht="15.75" customHeight="1" x14ac:dyDescent="0.45">
      <c r="A974" s="5"/>
      <c r="B974" s="5"/>
      <c r="C974" s="5"/>
      <c r="D974" s="5"/>
      <c r="E974" s="5"/>
      <c r="F974" s="5"/>
      <c r="G974" s="5"/>
      <c r="H974" s="5"/>
      <c r="I974" s="5"/>
      <c r="J974" s="417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4"/>
      <c r="X974" s="4"/>
      <c r="Y974" s="5"/>
      <c r="Z974" s="5"/>
    </row>
    <row r="975" spans="1:26" ht="15.75" customHeight="1" x14ac:dyDescent="0.45">
      <c r="A975" s="5"/>
      <c r="B975" s="5"/>
      <c r="C975" s="5"/>
      <c r="D975" s="5"/>
      <c r="E975" s="5"/>
      <c r="F975" s="5"/>
      <c r="G975" s="5"/>
      <c r="H975" s="5"/>
      <c r="I975" s="5"/>
      <c r="J975" s="417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4"/>
      <c r="X975" s="4"/>
      <c r="Y975" s="5"/>
      <c r="Z975" s="5"/>
    </row>
    <row r="976" spans="1:26" ht="15.75" customHeight="1" x14ac:dyDescent="0.45">
      <c r="A976" s="5"/>
      <c r="B976" s="5"/>
      <c r="C976" s="5"/>
      <c r="D976" s="5"/>
      <c r="E976" s="5"/>
      <c r="F976" s="5"/>
      <c r="G976" s="5"/>
      <c r="H976" s="5"/>
      <c r="I976" s="5"/>
      <c r="J976" s="417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4"/>
      <c r="X976" s="4"/>
      <c r="Y976" s="5"/>
      <c r="Z976" s="5"/>
    </row>
    <row r="977" spans="1:26" ht="15.75" customHeight="1" x14ac:dyDescent="0.45">
      <c r="A977" s="5"/>
      <c r="B977" s="5"/>
      <c r="C977" s="5"/>
      <c r="D977" s="5"/>
      <c r="E977" s="5"/>
      <c r="F977" s="5"/>
      <c r="G977" s="5"/>
      <c r="H977" s="5"/>
      <c r="I977" s="5"/>
      <c r="J977" s="417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4"/>
      <c r="X977" s="4"/>
      <c r="Y977" s="5"/>
      <c r="Z977" s="5"/>
    </row>
    <row r="978" spans="1:26" ht="15.75" customHeight="1" x14ac:dyDescent="0.45">
      <c r="A978" s="5"/>
      <c r="B978" s="5"/>
      <c r="C978" s="5"/>
      <c r="D978" s="5"/>
      <c r="E978" s="5"/>
      <c r="F978" s="5"/>
      <c r="G978" s="5"/>
      <c r="H978" s="5"/>
      <c r="I978" s="5"/>
      <c r="J978" s="417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4"/>
      <c r="X978" s="4"/>
      <c r="Y978" s="5"/>
      <c r="Z978" s="5"/>
    </row>
    <row r="979" spans="1:26" ht="15.75" customHeight="1" x14ac:dyDescent="0.45">
      <c r="A979" s="5"/>
      <c r="B979" s="5"/>
      <c r="C979" s="5"/>
      <c r="D979" s="5"/>
      <c r="E979" s="5"/>
      <c r="F979" s="5"/>
      <c r="G979" s="5"/>
      <c r="H979" s="5"/>
      <c r="I979" s="5"/>
      <c r="J979" s="417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4"/>
      <c r="X979" s="4"/>
      <c r="Y979" s="5"/>
      <c r="Z979" s="5"/>
    </row>
    <row r="980" spans="1:26" ht="15.75" customHeight="1" x14ac:dyDescent="0.45">
      <c r="A980" s="5"/>
      <c r="B980" s="5"/>
      <c r="C980" s="5"/>
      <c r="D980" s="5"/>
      <c r="E980" s="5"/>
      <c r="F980" s="5"/>
      <c r="G980" s="5"/>
      <c r="H980" s="5"/>
      <c r="I980" s="5"/>
      <c r="J980" s="417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4"/>
      <c r="X980" s="4"/>
      <c r="Y980" s="5"/>
      <c r="Z980" s="5"/>
    </row>
    <row r="981" spans="1:26" ht="15.75" customHeight="1" x14ac:dyDescent="0.45">
      <c r="A981" s="5"/>
      <c r="B981" s="5"/>
      <c r="C981" s="5"/>
      <c r="D981" s="5"/>
      <c r="E981" s="5"/>
      <c r="F981" s="5"/>
      <c r="G981" s="5"/>
      <c r="H981" s="5"/>
      <c r="I981" s="5"/>
      <c r="J981" s="417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4"/>
      <c r="X981" s="4"/>
      <c r="Y981" s="5"/>
      <c r="Z981" s="5"/>
    </row>
    <row r="982" spans="1:26" ht="15.75" customHeight="1" x14ac:dyDescent="0.45">
      <c r="A982" s="5"/>
      <c r="B982" s="5"/>
      <c r="C982" s="5"/>
      <c r="D982" s="5"/>
      <c r="E982" s="5"/>
      <c r="F982" s="5"/>
      <c r="G982" s="5"/>
      <c r="H982" s="5"/>
      <c r="I982" s="5"/>
      <c r="J982" s="417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4"/>
      <c r="X982" s="4"/>
      <c r="Y982" s="5"/>
      <c r="Z982" s="5"/>
    </row>
    <row r="983" spans="1:26" ht="15.75" customHeight="1" x14ac:dyDescent="0.45">
      <c r="A983" s="5"/>
      <c r="B983" s="5"/>
      <c r="C983" s="5"/>
      <c r="D983" s="5"/>
      <c r="E983" s="5"/>
      <c r="F983" s="5"/>
      <c r="G983" s="5"/>
      <c r="H983" s="5"/>
      <c r="I983" s="5"/>
      <c r="J983" s="417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4"/>
      <c r="X983" s="4"/>
      <c r="Y983" s="5"/>
      <c r="Z983" s="5"/>
    </row>
    <row r="984" spans="1:26" ht="15.75" customHeight="1" x14ac:dyDescent="0.45">
      <c r="A984" s="5"/>
      <c r="B984" s="5"/>
      <c r="C984" s="5"/>
      <c r="D984" s="5"/>
      <c r="E984" s="5"/>
      <c r="F984" s="5"/>
      <c r="G984" s="5"/>
      <c r="H984" s="5"/>
      <c r="I984" s="5"/>
      <c r="J984" s="417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4"/>
      <c r="X984" s="4"/>
      <c r="Y984" s="5"/>
      <c r="Z984" s="5"/>
    </row>
    <row r="985" spans="1:26" ht="15.75" customHeight="1" x14ac:dyDescent="0.45">
      <c r="A985" s="5"/>
      <c r="B985" s="5"/>
      <c r="C985" s="5"/>
      <c r="D985" s="5"/>
      <c r="E985" s="5"/>
      <c r="F985" s="5"/>
      <c r="G985" s="5"/>
      <c r="H985" s="5"/>
      <c r="I985" s="5"/>
      <c r="J985" s="417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4"/>
      <c r="X985" s="4"/>
      <c r="Y985" s="5"/>
      <c r="Z985" s="5"/>
    </row>
    <row r="986" spans="1:26" ht="15.75" customHeight="1" x14ac:dyDescent="0.45">
      <c r="A986" s="5"/>
      <c r="B986" s="5"/>
      <c r="C986" s="5"/>
      <c r="D986" s="5"/>
      <c r="E986" s="5"/>
      <c r="F986" s="5"/>
      <c r="G986" s="5"/>
      <c r="H986" s="5"/>
      <c r="I986" s="5"/>
      <c r="J986" s="417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4"/>
      <c r="X986" s="4"/>
      <c r="Y986" s="5"/>
      <c r="Z986" s="5"/>
    </row>
    <row r="987" spans="1:26" ht="15.75" customHeight="1" x14ac:dyDescent="0.45">
      <c r="A987" s="5"/>
      <c r="B987" s="5"/>
      <c r="C987" s="5"/>
      <c r="D987" s="5"/>
      <c r="E987" s="5"/>
      <c r="F987" s="5"/>
      <c r="G987" s="5"/>
      <c r="H987" s="5"/>
      <c r="I987" s="5"/>
      <c r="J987" s="417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4"/>
      <c r="X987" s="4"/>
      <c r="Y987" s="5"/>
      <c r="Z987" s="5"/>
    </row>
    <row r="988" spans="1:26" ht="15.75" customHeight="1" x14ac:dyDescent="0.45">
      <c r="A988" s="5"/>
      <c r="B988" s="5"/>
      <c r="C988" s="5"/>
      <c r="D988" s="5"/>
      <c r="E988" s="5"/>
      <c r="F988" s="5"/>
      <c r="G988" s="5"/>
      <c r="H988" s="5"/>
      <c r="I988" s="5"/>
      <c r="J988" s="417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4"/>
      <c r="X988" s="4"/>
      <c r="Y988" s="5"/>
      <c r="Z988" s="5"/>
    </row>
    <row r="989" spans="1:26" ht="15.75" customHeight="1" x14ac:dyDescent="0.45">
      <c r="A989" s="5"/>
      <c r="B989" s="5"/>
      <c r="C989" s="5"/>
      <c r="D989" s="5"/>
      <c r="E989" s="5"/>
      <c r="F989" s="5"/>
      <c r="G989" s="5"/>
      <c r="H989" s="5"/>
      <c r="I989" s="5"/>
      <c r="J989" s="417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4"/>
      <c r="X989" s="4"/>
      <c r="Y989" s="5"/>
      <c r="Z989" s="5"/>
    </row>
    <row r="990" spans="1:26" ht="15.75" customHeight="1" x14ac:dyDescent="0.45">
      <c r="A990" s="5"/>
      <c r="B990" s="5"/>
      <c r="C990" s="5"/>
      <c r="D990" s="5"/>
      <c r="E990" s="5"/>
      <c r="F990" s="5"/>
      <c r="G990" s="5"/>
      <c r="H990" s="5"/>
      <c r="I990" s="5"/>
      <c r="J990" s="417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4"/>
      <c r="X990" s="4"/>
      <c r="Y990" s="5"/>
      <c r="Z990" s="5"/>
    </row>
    <row r="991" spans="1:26" ht="15.75" customHeight="1" x14ac:dyDescent="0.45">
      <c r="A991" s="5"/>
      <c r="B991" s="5"/>
      <c r="C991" s="5"/>
      <c r="D991" s="5"/>
      <c r="E991" s="5"/>
      <c r="F991" s="5"/>
      <c r="G991" s="5"/>
      <c r="H991" s="5"/>
      <c r="I991" s="5"/>
      <c r="J991" s="417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4"/>
      <c r="X991" s="4"/>
      <c r="Y991" s="5"/>
      <c r="Z991" s="5"/>
    </row>
    <row r="992" spans="1:26" ht="15.75" customHeight="1" x14ac:dyDescent="0.45">
      <c r="A992" s="5"/>
      <c r="B992" s="5"/>
      <c r="C992" s="5"/>
      <c r="D992" s="5"/>
      <c r="E992" s="5"/>
      <c r="F992" s="5"/>
      <c r="G992" s="5"/>
      <c r="H992" s="5"/>
      <c r="I992" s="5"/>
      <c r="J992" s="417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4"/>
      <c r="X992" s="4"/>
      <c r="Y992" s="5"/>
      <c r="Z992" s="5"/>
    </row>
    <row r="993" spans="1:26" ht="15.75" customHeight="1" x14ac:dyDescent="0.45">
      <c r="A993" s="5"/>
      <c r="B993" s="5"/>
      <c r="C993" s="5"/>
      <c r="D993" s="5"/>
      <c r="E993" s="5"/>
      <c r="F993" s="5"/>
      <c r="G993" s="5"/>
      <c r="H993" s="5"/>
      <c r="I993" s="5"/>
      <c r="J993" s="417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4"/>
      <c r="X993" s="4"/>
      <c r="Y993" s="5"/>
      <c r="Z993" s="5"/>
    </row>
    <row r="994" spans="1:26" ht="15.75" customHeight="1" x14ac:dyDescent="0.45">
      <c r="A994" s="5"/>
      <c r="B994" s="5"/>
      <c r="C994" s="5"/>
      <c r="D994" s="5"/>
      <c r="E994" s="5"/>
      <c r="F994" s="5"/>
      <c r="G994" s="5"/>
      <c r="H994" s="5"/>
      <c r="I994" s="5"/>
      <c r="J994" s="417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4"/>
      <c r="X994" s="4"/>
      <c r="Y994" s="5"/>
      <c r="Z994" s="5"/>
    </row>
    <row r="995" spans="1:26" ht="15.75" customHeight="1" x14ac:dyDescent="0.45">
      <c r="A995" s="5"/>
      <c r="B995" s="5"/>
      <c r="C995" s="5"/>
      <c r="D995" s="5"/>
      <c r="E995" s="5"/>
      <c r="F995" s="5"/>
      <c r="G995" s="5"/>
      <c r="H995" s="5"/>
      <c r="I995" s="5"/>
      <c r="J995" s="417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4"/>
      <c r="X995" s="4"/>
      <c r="Y995" s="5"/>
      <c r="Z995" s="5"/>
    </row>
    <row r="996" spans="1:26" ht="15.75" customHeight="1" x14ac:dyDescent="0.45">
      <c r="A996" s="5"/>
      <c r="B996" s="5"/>
      <c r="C996" s="5"/>
      <c r="D996" s="5"/>
      <c r="E996" s="5"/>
      <c r="F996" s="5"/>
      <c r="G996" s="5"/>
      <c r="H996" s="5"/>
      <c r="I996" s="5"/>
      <c r="J996" s="417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4"/>
      <c r="X996" s="4"/>
      <c r="Y996" s="5"/>
      <c r="Z996" s="5"/>
    </row>
    <row r="997" spans="1:26" ht="15.75" customHeight="1" x14ac:dyDescent="0.45">
      <c r="A997" s="5"/>
      <c r="B997" s="5"/>
      <c r="C997" s="5"/>
      <c r="D997" s="5"/>
      <c r="E997" s="5"/>
      <c r="F997" s="5"/>
      <c r="G997" s="5"/>
      <c r="H997" s="5"/>
      <c r="I997" s="5"/>
      <c r="J997" s="417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4"/>
      <c r="X997" s="4"/>
      <c r="Y997" s="5"/>
      <c r="Z997" s="5"/>
    </row>
    <row r="998" spans="1:26" ht="15.75" customHeight="1" x14ac:dyDescent="0.45">
      <c r="A998" s="5"/>
      <c r="B998" s="5"/>
      <c r="C998" s="5"/>
      <c r="D998" s="5"/>
      <c r="E998" s="5"/>
      <c r="F998" s="5"/>
      <c r="G998" s="5"/>
      <c r="H998" s="5"/>
      <c r="I998" s="5"/>
      <c r="J998" s="417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4"/>
      <c r="X998" s="4"/>
      <c r="Y998" s="5"/>
      <c r="Z998" s="5"/>
    </row>
    <row r="999" spans="1:26" ht="15.75" customHeight="1" x14ac:dyDescent="0.45">
      <c r="A999" s="5"/>
      <c r="B999" s="5"/>
      <c r="C999" s="5"/>
      <c r="D999" s="5"/>
      <c r="E999" s="5"/>
      <c r="F999" s="5"/>
      <c r="G999" s="5"/>
      <c r="H999" s="5"/>
      <c r="I999" s="5"/>
      <c r="J999" s="417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4"/>
      <c r="X999" s="4"/>
      <c r="Y999" s="5"/>
      <c r="Z999" s="5"/>
    </row>
    <row r="1000" spans="1:26" ht="15.75" customHeight="1" x14ac:dyDescent="0.45">
      <c r="A1000" s="5"/>
      <c r="B1000" s="5"/>
      <c r="C1000" s="5"/>
      <c r="D1000" s="5"/>
      <c r="E1000" s="5"/>
      <c r="F1000" s="5"/>
      <c r="G1000" s="5"/>
      <c r="H1000" s="5"/>
      <c r="I1000" s="5"/>
      <c r="J1000" s="417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4"/>
      <c r="X1000" s="4"/>
      <c r="Y1000" s="5"/>
      <c r="Z1000" s="5"/>
    </row>
  </sheetData>
  <mergeCells count="13">
    <mergeCell ref="N5:P5"/>
    <mergeCell ref="Q5:S5"/>
    <mergeCell ref="T5:V5"/>
    <mergeCell ref="A1:V1"/>
    <mergeCell ref="A2:V2"/>
    <mergeCell ref="A3:J3"/>
    <mergeCell ref="W3:X3"/>
    <mergeCell ref="A4:G6"/>
    <mergeCell ref="H4:H6"/>
    <mergeCell ref="I4:I6"/>
    <mergeCell ref="J4:J6"/>
    <mergeCell ref="K4:V4"/>
    <mergeCell ref="K5:M5"/>
  </mergeCells>
  <printOptions horizontalCentered="1"/>
  <pageMargins left="0.23622047244094491" right="0.27559055118110237" top="0.31496062992125984" bottom="0.39370078740157483" header="0" footer="0"/>
  <pageSetup paperSize="9" scale="50" fitToHeight="0" orientation="landscape" horizontalDpi="200" verticalDpi="200" r:id="rId1"/>
  <headerFooter>
    <oddFooter>&amp;Cหน้า &amp;P/&amp;N&amp;Rกลุ่มติดตามและประเมินผล สำนักวิชาการและแผนงาน</oddFooter>
  </headerFooter>
  <rowBreaks count="24" manualBreakCount="24">
    <brk id="13" max="16383" man="1"/>
    <brk id="24" max="16383" man="1"/>
    <brk id="59" max="23" man="1"/>
    <brk id="87" max="23" man="1"/>
    <brk id="113" max="23" man="1"/>
    <brk id="143" max="23" man="1"/>
    <brk id="180" max="23" man="1"/>
    <brk id="222" max="23" man="1"/>
    <brk id="247" max="23" man="1"/>
    <brk id="276" max="23" man="1"/>
    <brk id="300" max="23" man="1"/>
    <brk id="326" max="23" man="1"/>
    <brk id="350" max="23" man="1"/>
    <brk id="380" max="23" man="1"/>
    <brk id="419" max="23" man="1"/>
    <brk id="446" max="23" man="1"/>
    <brk id="486" max="23" man="1"/>
    <brk id="512" max="23" man="1"/>
    <brk id="544" max="23" man="1"/>
    <brk id="569" max="23" man="1"/>
    <brk id="591" max="23" man="1"/>
    <brk id="617" max="23" man="1"/>
    <brk id="643" max="23" man="1"/>
    <brk id="6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ชัยนาท</vt:lpstr>
      <vt:lpstr>ชัยนาท!Print_Area</vt:lpstr>
      <vt:lpstr>ชัยนาท!Print_Titles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2022-02-02T02:16:40Z</dcterms:created>
  <dcterms:modified xsi:type="dcterms:W3CDTF">2022-02-02T02:17:26Z</dcterms:modified>
</cp:coreProperties>
</file>